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8" windowWidth="14808" windowHeight="8016"/>
  </bookViews>
  <sheets>
    <sheet name="日程表" sheetId="3" r:id="rId1"/>
  </sheets>
  <calcPr calcId="144525"/>
</workbook>
</file>

<file path=xl/calcChain.xml><?xml version="1.0" encoding="utf-8"?>
<calcChain xmlns="http://schemas.openxmlformats.org/spreadsheetml/2006/main">
  <c r="H3" i="3" l="1"/>
  <c r="G4" i="3"/>
  <c r="F5" i="3"/>
  <c r="I7" i="3"/>
  <c r="F8" i="3"/>
  <c r="F173" i="3"/>
  <c r="F172" i="3"/>
  <c r="F170" i="3"/>
  <c r="F168" i="3"/>
  <c r="G166" i="3"/>
  <c r="E167" i="3"/>
  <c r="F165" i="3"/>
  <c r="G160" i="3"/>
  <c r="F157" i="3"/>
  <c r="F150" i="3" l="1"/>
  <c r="G145" i="3"/>
  <c r="F125" i="3"/>
  <c r="F117" i="3" l="1"/>
  <c r="E112" i="3"/>
  <c r="E99" i="3"/>
  <c r="E86" i="3"/>
  <c r="F82" i="3"/>
  <c r="F80" i="3"/>
  <c r="E75" i="3" l="1"/>
  <c r="F73" i="3"/>
  <c r="G56" i="3"/>
  <c r="F72" i="3"/>
  <c r="F70" i="3"/>
  <c r="F68" i="3"/>
  <c r="G67" i="3"/>
  <c r="F66" i="3"/>
  <c r="G62" i="3"/>
  <c r="F61" i="3"/>
  <c r="F59" i="3"/>
  <c r="I35" i="3"/>
  <c r="E58" i="3"/>
  <c r="F57" i="3"/>
  <c r="F55" i="3"/>
  <c r="E49" i="3"/>
  <c r="I48" i="3"/>
  <c r="I44" i="3"/>
  <c r="F43" i="3"/>
  <c r="E37" i="3"/>
  <c r="I178" i="3" l="1"/>
  <c r="I179" i="3" s="1"/>
  <c r="G34" i="3"/>
  <c r="E31" i="3"/>
  <c r="E27" i="3"/>
  <c r="G24" i="3"/>
  <c r="E21" i="3"/>
  <c r="E19" i="3"/>
  <c r="E178" i="3" s="1"/>
  <c r="H17" i="3"/>
  <c r="H178" i="3" s="1"/>
  <c r="H179" i="3" s="1"/>
  <c r="H180" i="3" s="1"/>
  <c r="F15" i="3"/>
  <c r="F178" i="3" s="1"/>
  <c r="F179" i="3" s="1"/>
  <c r="E179" i="3" l="1"/>
  <c r="G178" i="3"/>
  <c r="G179" i="3" s="1"/>
  <c r="G180" i="3" s="1"/>
  <c r="J179" i="3" l="1"/>
  <c r="J180" i="3" s="1"/>
  <c r="J178" i="3"/>
</calcChain>
</file>

<file path=xl/comments1.xml><?xml version="1.0" encoding="utf-8"?>
<comments xmlns="http://schemas.openxmlformats.org/spreadsheetml/2006/main">
  <authors>
    <author>作者</author>
  </authors>
  <commentList>
    <comment ref="J178" authorId="0">
      <text>
        <r>
          <rPr>
            <b/>
            <sz val="9"/>
            <color indexed="81"/>
            <rFont val="宋体"/>
            <family val="3"/>
            <charset val="134"/>
          </rPr>
          <t>不含礼品</t>
        </r>
      </text>
    </comment>
    <comment ref="J179" authorId="0">
      <text>
        <r>
          <rPr>
            <b/>
            <sz val="9"/>
            <color indexed="81"/>
            <rFont val="宋体"/>
            <family val="3"/>
            <charset val="134"/>
          </rPr>
          <t>不含礼品</t>
        </r>
      </text>
    </comment>
  </commentList>
</comments>
</file>

<file path=xl/sharedStrings.xml><?xml version="1.0" encoding="utf-8"?>
<sst xmlns="http://schemas.openxmlformats.org/spreadsheetml/2006/main" count="443" uniqueCount="409">
  <si>
    <t>8:30-17:00</t>
    <phoneticPr fontId="1" type="noConversion"/>
  </si>
  <si>
    <t>时间</t>
    <phoneticPr fontId="1" type="noConversion"/>
  </si>
  <si>
    <t>地点/活动</t>
    <phoneticPr fontId="1" type="noConversion"/>
  </si>
  <si>
    <t>DAY</t>
    <phoneticPr fontId="1" type="noConversion"/>
  </si>
  <si>
    <t>星期</t>
    <phoneticPr fontId="1" type="noConversion"/>
  </si>
  <si>
    <t>海友上海浦东机场晨阳路酒店</t>
    <phoneticPr fontId="1" type="noConversion"/>
  </si>
  <si>
    <t>退房、起床接送</t>
    <phoneticPr fontId="1" type="noConversion"/>
  </si>
  <si>
    <t>Peach Aviation 乐桃航空 航班号：MM080</t>
    <phoneticPr fontId="1" type="noConversion"/>
  </si>
  <si>
    <t>Peach Aviation 乐桃航空 航班号：MM079</t>
    <phoneticPr fontId="1" type="noConversion"/>
  </si>
  <si>
    <t>购买关西地区铁路周游券（1日）</t>
    <phoneticPr fontId="1" type="noConversion"/>
  </si>
  <si>
    <t>HARUKA开车</t>
    <phoneticPr fontId="1" type="noConversion"/>
  </si>
  <si>
    <t>出发去东寺</t>
    <phoneticPr fontId="1" type="noConversion"/>
  </si>
  <si>
    <t>东寺Toji</t>
    <phoneticPr fontId="1" type="noConversion"/>
  </si>
  <si>
    <t>二条城niji jo</t>
    <phoneticPr fontId="1" type="noConversion"/>
  </si>
  <si>
    <t>出发去锦市场</t>
    <phoneticPr fontId="1" type="noConversion"/>
  </si>
  <si>
    <t>三十三间堂 sanjusangen-do</t>
    <phoneticPr fontId="1" type="noConversion"/>
  </si>
  <si>
    <t>出发去平安神宫</t>
    <phoneticPr fontId="1" type="noConversion"/>
  </si>
  <si>
    <t>平安神宫 heian jingu</t>
    <phoneticPr fontId="1" type="noConversion"/>
  </si>
  <si>
    <t>出发去银阁寺</t>
    <phoneticPr fontId="1" type="noConversion"/>
  </si>
  <si>
    <t>银阁寺（慈照寺）jisho-ji</t>
    <phoneticPr fontId="1" type="noConversion"/>
  </si>
  <si>
    <t>出发去下鸭神社</t>
    <phoneticPr fontId="1" type="noConversion"/>
  </si>
  <si>
    <t>出发去金阁寺</t>
    <phoneticPr fontId="1" type="noConversion"/>
  </si>
  <si>
    <t>金阁寺（鹿苑寺）rokuonji</t>
    <phoneticPr fontId="1" type="noConversion"/>
  </si>
  <si>
    <t>出发去北野天满宫</t>
    <phoneticPr fontId="1" type="noConversion"/>
  </si>
  <si>
    <t>北野天满宫 kitano tenmangu</t>
    <phoneticPr fontId="1" type="noConversion"/>
  </si>
  <si>
    <t>出发去宇治</t>
    <phoneticPr fontId="1" type="noConversion"/>
  </si>
  <si>
    <t>渡月桥 togetukyo</t>
    <phoneticPr fontId="1" type="noConversion"/>
  </si>
  <si>
    <t>大觉寺 Daikaku-ji</t>
    <phoneticPr fontId="1" type="noConversion"/>
  </si>
  <si>
    <t>出发去清水寺</t>
    <phoneticPr fontId="1" type="noConversion"/>
  </si>
  <si>
    <t>出发去高台寺</t>
    <phoneticPr fontId="1" type="noConversion"/>
  </si>
  <si>
    <t>退房</t>
    <phoneticPr fontId="1" type="noConversion"/>
  </si>
  <si>
    <t>大阪周遊パス 二日券</t>
    <phoneticPr fontId="1" type="noConversion"/>
  </si>
  <si>
    <t>浦东新区晨阳路229号</t>
    <phoneticPr fontId="1" type="noConversion"/>
  </si>
  <si>
    <t>25分钟到机场航站楼</t>
    <phoneticPr fontId="1" type="noConversion"/>
  </si>
  <si>
    <t>到达浦东机场二号航站楼</t>
    <phoneticPr fontId="1" type="noConversion"/>
  </si>
  <si>
    <t>备注</t>
    <phoneticPr fontId="1" type="noConversion"/>
  </si>
  <si>
    <t>备注2</t>
    <phoneticPr fontId="1" type="noConversion"/>
  </si>
  <si>
    <t>取随身wifi</t>
    <phoneticPr fontId="1" type="noConversion"/>
  </si>
  <si>
    <t>飞猪预订</t>
    <phoneticPr fontId="1" type="noConversion"/>
  </si>
  <si>
    <t>booking</t>
    <phoneticPr fontId="1" type="noConversion"/>
  </si>
  <si>
    <t>乐桃官网预订</t>
    <phoneticPr fontId="1" type="noConversion"/>
  </si>
  <si>
    <t>到达大阪关西机场第二航站楼</t>
    <phoneticPr fontId="1" type="noConversion"/>
  </si>
  <si>
    <t>以下为日本时间</t>
    <phoneticPr fontId="1" type="noConversion"/>
  </si>
  <si>
    <t>通关完毕，找接驳车去T1</t>
    <phoneticPr fontId="1" type="noConversion"/>
  </si>
  <si>
    <t>需要去第一航站楼（10分钟），那里坐JR列车去京都</t>
    <phoneticPr fontId="1" type="noConversion"/>
  </si>
  <si>
    <t>到达T1
购买ICOCA &amp; HARUKA套票</t>
    <phoneticPr fontId="1" type="noConversion"/>
  </si>
  <si>
    <r>
      <t>可以提前在官网预约，
现场带好确认书付款
只收</t>
    </r>
    <r>
      <rPr>
        <sz val="11"/>
        <color rgb="FFFF0000"/>
        <rFont val="宋体"/>
        <family val="3"/>
        <charset val="134"/>
        <scheme val="minor"/>
      </rPr>
      <t>日元</t>
    </r>
    <r>
      <rPr>
        <sz val="11"/>
        <color rgb="FFFF0000"/>
        <rFont val="宋体"/>
        <family val="3"/>
        <charset val="134"/>
      </rPr>
      <t>现金</t>
    </r>
    <phoneticPr fontId="1" type="noConversion"/>
  </si>
  <si>
    <r>
      <t>可以提前在官网预约，
现场带好确认书付款
只收</t>
    </r>
    <r>
      <rPr>
        <sz val="11"/>
        <color indexed="10"/>
        <rFont val="宋体"/>
        <charset val="134"/>
      </rPr>
      <t>日元现金</t>
    </r>
    <phoneticPr fontId="1" type="noConversion"/>
  </si>
  <si>
    <t>ICOCA相当于交通充值卡，可坐各种车，也可在便利店使用，预存1500円+500円押金。HARUKA是关西机场到京都的列车名，车票1600円。两者合起来买比较优惠。
http://www.westjr.co.jp/global/sc/ticket/icoca-haruka/#agree</t>
    <phoneticPr fontId="1" type="noConversion"/>
  </si>
  <si>
    <t>因为后面有一天的行程是：京都—姬路—神户三宫，买关西铁路一日周游券可以便宜些。
http://www.westjr.co.jp/global/sc/ticket/pass/kansai/#bookNow</t>
    <phoneticPr fontId="1" type="noConversion"/>
  </si>
  <si>
    <t>买这个可以连着两天免费坐大阪市营地铁（注意不是所有大阪地铁公交，那些私营地铁是不能用的），还能免费游览包括大阪城楼在内的许多景点，比较划算。
购买地：關西空港第一航廈 1F 關西觀光情報中心
關西空港第二航廈 関空まち処(6:30~23:00)</t>
    <phoneticPr fontId="1" type="noConversion"/>
  </si>
  <si>
    <t>星期五</t>
    <phoneticPr fontId="1" type="noConversion"/>
  </si>
  <si>
    <t>食</t>
    <phoneticPr fontId="1" type="noConversion"/>
  </si>
  <si>
    <t>住</t>
    <phoneticPr fontId="1" type="noConversion"/>
  </si>
  <si>
    <t>行</t>
    <phoneticPr fontId="1" type="noConversion"/>
  </si>
  <si>
    <t>门票</t>
    <phoneticPr fontId="1" type="noConversion"/>
  </si>
  <si>
    <t>起床，早饭</t>
    <phoneticPr fontId="1" type="noConversion"/>
  </si>
  <si>
    <t>穿用</t>
    <phoneticPr fontId="1" type="noConversion"/>
  </si>
  <si>
    <t>合2432元人民币。包含两人往返机票，及一件行李托运的费用。（常规只能带两件随身行李，要托运得另付费。）</t>
    <phoneticPr fontId="1" type="noConversion"/>
  </si>
  <si>
    <r>
      <t>没赶上</t>
    </r>
    <r>
      <rPr>
        <sz val="11"/>
        <color theme="1"/>
        <rFont val="宋体"/>
        <family val="3"/>
        <charset val="134"/>
        <scheme val="minor"/>
      </rPr>
      <t>10：16那一班。</t>
    </r>
    <r>
      <rPr>
        <sz val="11"/>
        <color theme="1"/>
        <rFont val="宋体"/>
        <charset val="134"/>
        <scheme val="minor"/>
      </rPr>
      <t>路上行程</t>
    </r>
    <r>
      <rPr>
        <sz val="11"/>
        <color theme="1"/>
        <rFont val="宋体"/>
        <family val="3"/>
        <charset val="134"/>
        <scheme val="minor"/>
      </rPr>
      <t>1小时20分钟。</t>
    </r>
    <phoneticPr fontId="1" type="noConversion"/>
  </si>
  <si>
    <t>到达京都站
在“旅游综合案内所”买四日份京都公交一日券（1day pass）。</t>
    <phoneticPr fontId="1" type="noConversion"/>
  </si>
  <si>
    <t>无需预约，现场购买</t>
    <phoneticPr fontId="1" type="noConversion"/>
  </si>
  <si>
    <t>京都公交一日券（1day pass，售价500円）可以让你在一天时间内免费乘坐京都市营巴士（注意不是所有巴士，那些私营的是不能用的，另外地铁也不行）。京都市营巴士统一票价230円，所以你一天乘坐三次巴士以上，买一日券就比较划算。
一日券在购买时不限定日期，可以屯着，某天第一次坐公交车下车时塞进轧机，会给你打上当天日期。之后再坐车时，只要向司机展示这个日期就会放你下车了，也不用再过轧机。</t>
    <phoneticPr fontId="1" type="noConversion"/>
  </si>
  <si>
    <t>午饭
京都站伊势丹10楼“拉面小路”
博多一幸舍</t>
    <phoneticPr fontId="1" type="noConversion"/>
  </si>
  <si>
    <t>拉面。先到门口自助机器上点餐，再排队。排队用餐总共约40分钟。</t>
    <phoneticPr fontId="1" type="noConversion"/>
  </si>
  <si>
    <t>离京都站步行5分钟。大床房。带浴室，以及公共汤池。酒店设计漂亮。
〒601-8002 京都府京都市南区東九条上殿田町39番地
Minami-ku Higashikujo Kamitonodacho 39</t>
    <phoneticPr fontId="1" type="noConversion"/>
  </si>
  <si>
    <t>步行。</t>
    <phoneticPr fontId="1" type="noConversion"/>
  </si>
  <si>
    <t>主观评价一颗星。
不好吃。</t>
    <phoneticPr fontId="1" type="noConversion"/>
  </si>
  <si>
    <t>主观评价四星半。
六晚，不含早。每晚相当于人民币744元。</t>
    <phoneticPr fontId="1" type="noConversion"/>
  </si>
  <si>
    <r>
      <t>参观用时25分钟</t>
    </r>
    <r>
      <rPr>
        <sz val="11"/>
        <color theme="1"/>
        <rFont val="宋体"/>
        <charset val="134"/>
        <scheme val="minor"/>
      </rPr>
      <t>。</t>
    </r>
    <phoneticPr fontId="1" type="noConversion"/>
  </si>
  <si>
    <t>出发去二条城</t>
    <phoneticPr fontId="1" type="noConversion"/>
  </si>
  <si>
    <t>坐巴士。使用一日券。</t>
    <phoneticPr fontId="1" type="noConversion"/>
  </si>
  <si>
    <t>开放时间8:30-17:30
两星。</t>
    <phoneticPr fontId="1" type="noConversion"/>
  </si>
  <si>
    <t>开放时间8:45-17:00
四星。</t>
    <phoneticPr fontId="1" type="noConversion"/>
  </si>
  <si>
    <t>参观用时1小时。须拖鞋。最好穿袜子。
自动贩卖机买可乐1瓶。</t>
    <phoneticPr fontId="1" type="noConversion"/>
  </si>
  <si>
    <t>锦市场傍晚陆续收摊，
锦天满宫开到很晚。
两星。</t>
    <phoneticPr fontId="1" type="noConversion"/>
  </si>
  <si>
    <t>锦市场 Nishiki Market
锦天满宫 Nishiki Tenmangu
新京极商店街 Shinkyogoku</t>
    <phoneticPr fontId="1" type="noConversion"/>
  </si>
  <si>
    <t xml:space="preserve">晚饭
若狭家(河原町店) </t>
    <phoneticPr fontId="1" type="noConversion"/>
  </si>
  <si>
    <t>一颗星。</t>
    <phoneticPr fontId="1" type="noConversion"/>
  </si>
  <si>
    <t>鳗鱼饭+12种超值丼。没排队。</t>
    <phoneticPr fontId="1" type="noConversion"/>
  </si>
  <si>
    <t>回酒店</t>
    <phoneticPr fontId="1" type="noConversion"/>
  </si>
  <si>
    <t>出门</t>
    <phoneticPr fontId="1" type="noConversion"/>
  </si>
  <si>
    <t>8:00-16:30
三星半。</t>
    <phoneticPr fontId="1" type="noConversion"/>
  </si>
  <si>
    <t>大殿免费。参拜神苑要600円一人。
参观用时30分钟。</t>
    <phoneticPr fontId="1" type="noConversion"/>
  </si>
  <si>
    <t>8:30-17:00
两星半。</t>
    <phoneticPr fontId="1" type="noConversion"/>
  </si>
  <si>
    <t>鸭川公园</t>
    <phoneticPr fontId="1" type="noConversion"/>
  </si>
  <si>
    <t>三星半。</t>
    <phoneticPr fontId="1" type="noConversion"/>
  </si>
  <si>
    <t>河合神社
下鸭神社 Shimogamo Jinja</t>
    <phoneticPr fontId="1" type="noConversion"/>
  </si>
  <si>
    <t>参观用时50分钟。2块钱烧香。</t>
    <phoneticPr fontId="1" type="noConversion"/>
  </si>
  <si>
    <t>午饭
出町桝形商店街
满寿形屋</t>
    <phoneticPr fontId="1" type="noConversion"/>
  </si>
  <si>
    <t>四星。</t>
    <phoneticPr fontId="1" type="noConversion"/>
  </si>
  <si>
    <t>全天开放
四星。</t>
    <phoneticPr fontId="1" type="noConversion"/>
  </si>
  <si>
    <t>坐巴士。使用一日券。金阁寺前冰沙+抹茶蛋筒共750円。</t>
    <phoneticPr fontId="1" type="noConversion"/>
  </si>
  <si>
    <t>参观用时一小时。</t>
    <phoneticPr fontId="1" type="noConversion"/>
  </si>
  <si>
    <t>鸭川边拍照，找吃的。</t>
    <phoneticPr fontId="1" type="noConversion"/>
  </si>
  <si>
    <t>300円求签，630指甲钳套装。
参观免费。用时75分钟。</t>
    <phoneticPr fontId="1" type="noConversion"/>
  </si>
  <si>
    <t>开放时间9:00-17:00
四星。</t>
    <phoneticPr fontId="1" type="noConversion"/>
  </si>
  <si>
    <t>4月-9月5:00-18:00
10月-3月5:30-17:00
四星。</t>
    <phoneticPr fontId="1" type="noConversion"/>
  </si>
  <si>
    <t>参观用时35分钟。</t>
    <phoneticPr fontId="1" type="noConversion"/>
  </si>
  <si>
    <t>出发去寺町通吃饭</t>
    <phoneticPr fontId="1" type="noConversion"/>
  </si>
  <si>
    <t>坐巴士。使用一日券。加一段歪七歪八的步行。</t>
    <phoneticPr fontId="1" type="noConversion"/>
  </si>
  <si>
    <t>坐巴士。使用一日券。</t>
    <phoneticPr fontId="1" type="noConversion"/>
  </si>
  <si>
    <t>三星。</t>
    <phoneticPr fontId="1" type="noConversion"/>
  </si>
  <si>
    <t>鸭川边上的先斗町漫步
回酒店</t>
    <phoneticPr fontId="1" type="noConversion"/>
  </si>
  <si>
    <t>参观用时30分钟。公交站钓鱼烧160円。</t>
    <phoneticPr fontId="1" type="noConversion"/>
  </si>
  <si>
    <t>晚饭
锦市场附近的木屋町通
鸡豚烧肉</t>
    <phoneticPr fontId="1" type="noConversion"/>
  </si>
  <si>
    <t>JR奈良线发车</t>
    <phoneticPr fontId="1" type="noConversion"/>
  </si>
  <si>
    <t>18:00点前原处归还</t>
    <phoneticPr fontId="1" type="noConversion"/>
  </si>
  <si>
    <t>4000円着物+320円税费（8%）+540円做发型。
更衣需1小时。</t>
    <phoneticPr fontId="1" type="noConversion"/>
  </si>
  <si>
    <r>
      <t>9:30</t>
    </r>
    <r>
      <rPr>
        <sz val="11"/>
        <color theme="1"/>
        <rFont val="宋体"/>
        <charset val="134"/>
        <scheme val="minor"/>
      </rPr>
      <t>到奈良。</t>
    </r>
    <phoneticPr fontId="1" type="noConversion"/>
  </si>
  <si>
    <t>和服店
SAKURA和服出租</t>
    <phoneticPr fontId="1" type="noConversion"/>
  </si>
  <si>
    <t>兴福寺 Kohfukuji</t>
    <phoneticPr fontId="1" type="noConversion"/>
  </si>
  <si>
    <t>出和服店
去兴福寺发方向</t>
    <phoneticPr fontId="1" type="noConversion"/>
  </si>
  <si>
    <t>步行。</t>
    <phoneticPr fontId="1" type="noConversion"/>
  </si>
  <si>
    <t>午饭
兴福寺附近商店街
元喜神</t>
    <phoneticPr fontId="1" type="noConversion"/>
  </si>
  <si>
    <t>自助烧烤，单点，量少。
最后一桌没排队。全是日本上班族在吃。</t>
    <phoneticPr fontId="1" type="noConversion"/>
  </si>
  <si>
    <t>没排队。特色鸡汤面+猪肉拉面。</t>
    <phoneticPr fontId="1" type="noConversion"/>
  </si>
  <si>
    <t>三星半。</t>
    <phoneticPr fontId="1" type="noConversion"/>
  </si>
  <si>
    <r>
      <t>主殿整修中。
参观用时20</t>
    </r>
    <r>
      <rPr>
        <sz val="11"/>
        <color theme="1"/>
        <rFont val="宋体"/>
        <charset val="134"/>
        <scheme val="minor"/>
      </rPr>
      <t>分钟。</t>
    </r>
    <phoneticPr fontId="1" type="noConversion"/>
  </si>
  <si>
    <t>一颗星。</t>
    <phoneticPr fontId="1" type="noConversion"/>
  </si>
  <si>
    <t>四星半。</t>
    <phoneticPr fontId="1" type="noConversion"/>
  </si>
  <si>
    <t>三星。人太多。</t>
    <phoneticPr fontId="1" type="noConversion"/>
  </si>
  <si>
    <t>逗鹿。鹿饼150円一袋，买了两袋。可乐160。游玩时长随意。</t>
    <phoneticPr fontId="1" type="noConversion"/>
  </si>
  <si>
    <t>东大寺 Todai-ji</t>
    <phoneticPr fontId="1" type="noConversion"/>
  </si>
  <si>
    <t>一星半。</t>
    <phoneticPr fontId="1" type="noConversion"/>
  </si>
  <si>
    <t>参观用时30分钟。</t>
    <phoneticPr fontId="1" type="noConversion"/>
  </si>
  <si>
    <t>出发去春日大社</t>
    <phoneticPr fontId="1" type="noConversion"/>
  </si>
  <si>
    <t>春日大社
 Kasuga Grand Shrine</t>
    <phoneticPr fontId="1" type="noConversion"/>
  </si>
  <si>
    <t>步行。一路上再逗鹿，用了不少时间。走路直接去的话，也要大概半小时。</t>
    <phoneticPr fontId="1" type="noConversion"/>
  </si>
  <si>
    <t>奈良公园鹿野（西）</t>
    <phoneticPr fontId="1" type="noConversion"/>
  </si>
  <si>
    <t>参观免费（内苑需收费）。参观用时25分钟。</t>
    <phoneticPr fontId="1" type="noConversion"/>
  </si>
  <si>
    <t>鹿苑（东）</t>
    <phoneticPr fontId="1" type="noConversion"/>
  </si>
  <si>
    <t>逗鹿。有一个山坡，人少，风景美。</t>
    <phoneticPr fontId="1" type="noConversion"/>
  </si>
  <si>
    <t>到和服店归还和服</t>
    <phoneticPr fontId="1" type="noConversion"/>
  </si>
  <si>
    <t>晚饭
JR车站附近三条通
饺子王将</t>
    <phoneticPr fontId="1" type="noConversion"/>
  </si>
  <si>
    <t>JR奈良线返回京都</t>
    <phoneticPr fontId="1" type="noConversion"/>
  </si>
  <si>
    <t>路上约1小时。</t>
    <phoneticPr fontId="1" type="noConversion"/>
  </si>
  <si>
    <t>没排队。天津饭+炒面饺子。</t>
    <phoneticPr fontId="1" type="noConversion"/>
  </si>
  <si>
    <t>三星。贵在便宜。</t>
    <phoneticPr fontId="1" type="noConversion"/>
  </si>
  <si>
    <t>早饭（罗森）</t>
    <phoneticPr fontId="1" type="noConversion"/>
  </si>
  <si>
    <t>免费。适合爱逛街人士。
220円买水和橙汁（icoca）。
400円拍大头贴。</t>
    <phoneticPr fontId="1" type="noConversion"/>
  </si>
  <si>
    <t>坐巴士。使用一日券。
全家便利店买次日早饭（面包等）413円（icoca）。</t>
    <phoneticPr fontId="1" type="noConversion"/>
  </si>
  <si>
    <t>坐巴士。使用一日券。
两瓶饮料229円（icoca）。</t>
    <phoneticPr fontId="1" type="noConversion"/>
  </si>
  <si>
    <t>买第二天早饭410円（icoca）。</t>
    <phoneticPr fontId="1" type="noConversion"/>
  </si>
  <si>
    <t>星期六(day1)</t>
    <phoneticPr fontId="1" type="noConversion"/>
  </si>
  <si>
    <r>
      <t>星期日(day</t>
    </r>
    <r>
      <rPr>
        <sz val="11"/>
        <color theme="1"/>
        <rFont val="宋体"/>
        <family val="3"/>
        <charset val="134"/>
        <scheme val="minor"/>
      </rPr>
      <t>2</t>
    </r>
    <r>
      <rPr>
        <sz val="11"/>
        <color theme="1"/>
        <rFont val="宋体"/>
        <charset val="134"/>
        <scheme val="minor"/>
      </rPr>
      <t>)</t>
    </r>
    <phoneticPr fontId="1" type="noConversion"/>
  </si>
  <si>
    <t>星期一(day3)</t>
    <phoneticPr fontId="1" type="noConversion"/>
  </si>
  <si>
    <t>星期二(day4)</t>
    <phoneticPr fontId="1" type="noConversion"/>
  </si>
  <si>
    <t>京都駅八条口
坐京阪巴士-山科急行線</t>
    <phoneticPr fontId="1" type="noConversion"/>
  </si>
  <si>
    <t>使用icoca。路上约半小时。</t>
    <phoneticPr fontId="1" type="noConversion"/>
  </si>
  <si>
    <t>醍醐寺 Daigo-ji</t>
    <phoneticPr fontId="1" type="noConversion"/>
  </si>
  <si>
    <t>9:00-17:00
四星半。</t>
    <phoneticPr fontId="1" type="noConversion"/>
  </si>
  <si>
    <t>先坐京阪巴士到六地藏，再在六地藏坐JR奈良线到宇治。
路上约30分钟。</t>
    <phoneticPr fontId="1" type="noConversion"/>
  </si>
  <si>
    <t>平等院byodoyin</t>
    <phoneticPr fontId="1" type="noConversion"/>
  </si>
  <si>
    <t>12:08拿到77号（实际只叫到二十几号）。拿号的方式是直接在签名簿上排队签名，之后店员会拿着签名簿依次叫号。</t>
    <phoneticPr fontId="1" type="noConversion"/>
  </si>
  <si>
    <r>
      <t>到达宇治市
先去</t>
    </r>
    <r>
      <rPr>
        <b/>
        <sz val="11"/>
        <color rgb="FF00B0F0"/>
        <rFont val="宋体"/>
        <family val="3"/>
        <charset val="134"/>
        <scheme val="minor"/>
      </rPr>
      <t>中村滕吉</t>
    </r>
    <r>
      <rPr>
        <sz val="11"/>
        <color theme="1"/>
        <rFont val="宋体"/>
        <family val="3"/>
        <charset val="134"/>
        <scheme val="minor"/>
      </rPr>
      <t>饭店占个号</t>
    </r>
    <phoneticPr fontId="1" type="noConversion"/>
  </si>
  <si>
    <t>8:30-17:30
三星。</t>
    <phoneticPr fontId="1" type="noConversion"/>
  </si>
  <si>
    <r>
      <t xml:space="preserve">门票600円，进内堂还要300円（全程日文讲解听不懂）。
</t>
    </r>
    <r>
      <rPr>
        <sz val="11"/>
        <color theme="1"/>
        <rFont val="宋体"/>
        <charset val="134"/>
        <scheme val="minor"/>
      </rPr>
      <t>参观用时</t>
    </r>
    <r>
      <rPr>
        <sz val="11"/>
        <color theme="1"/>
        <rFont val="宋体"/>
        <family val="3"/>
        <charset val="134"/>
        <scheme val="minor"/>
      </rPr>
      <t>30</t>
    </r>
    <r>
      <rPr>
        <sz val="11"/>
        <color theme="1"/>
        <rFont val="宋体"/>
        <charset val="134"/>
        <scheme val="minor"/>
      </rPr>
      <t>分钟（不进内堂，内堂须另排队）。</t>
    </r>
    <phoneticPr fontId="1" type="noConversion"/>
  </si>
  <si>
    <t>宇治上神社 Ujigami Shrine</t>
    <phoneticPr fontId="1" type="noConversion"/>
  </si>
  <si>
    <t>宇治川/宇治桥/朝雾桥
Uji River</t>
    <phoneticPr fontId="1" type="noConversion"/>
  </si>
  <si>
    <t>紫式部雕像。
买了像青团一样的茶丸子324円和抹茶蛋筒一个350円。</t>
    <phoneticPr fontId="1" type="noConversion"/>
  </si>
  <si>
    <r>
      <t>回到JR站附近的</t>
    </r>
    <r>
      <rPr>
        <b/>
        <sz val="11"/>
        <color rgb="FF00B0F0"/>
        <rFont val="宋体"/>
        <family val="3"/>
        <charset val="134"/>
        <scheme val="minor"/>
      </rPr>
      <t>中村滕吉</t>
    </r>
    <phoneticPr fontId="1" type="noConversion"/>
  </si>
  <si>
    <t>参观时间25分钟。300円兔子签一个。</t>
    <phoneticPr fontId="1" type="noConversion"/>
  </si>
  <si>
    <t>午饭
中村滕吉</t>
    <phoneticPr fontId="1" type="noConversion"/>
  </si>
  <si>
    <t>非双休日两个半小时从25号叫到114号，从77号排到146号。按规则过号半小时得重排，实际还是让我们排一会就进去了。</t>
    <phoneticPr fontId="1" type="noConversion"/>
  </si>
  <si>
    <t>抹茶荞麦面+汤面+冰激凌。</t>
    <phoneticPr fontId="1" type="noConversion"/>
  </si>
  <si>
    <t>JR奈良线京都方向
去伏见稻荷大社</t>
    <phoneticPr fontId="1" type="noConversion"/>
  </si>
  <si>
    <t>路上约20分钟。下来就是伏见稻荷大社。</t>
    <phoneticPr fontId="1" type="noConversion"/>
  </si>
  <si>
    <t>伏见稻荷大社 
fushimi inari taisha</t>
    <phoneticPr fontId="1" type="noConversion"/>
  </si>
  <si>
    <t>出发去蟹道乐伏见店</t>
    <phoneticPr fontId="1" type="noConversion"/>
  </si>
  <si>
    <t>巴士+一段不短的步行。</t>
    <phoneticPr fontId="1" type="noConversion"/>
  </si>
  <si>
    <t>晚饭
蟹道乐伏见店</t>
    <phoneticPr fontId="1" type="noConversion"/>
  </si>
  <si>
    <t>庵寿套餐9936+一般定食一份。
不需排队，人少。用餐1小时40分钟。</t>
    <phoneticPr fontId="1" type="noConversion"/>
  </si>
  <si>
    <t>回京都站</t>
    <phoneticPr fontId="1" type="noConversion"/>
  </si>
  <si>
    <t>有一辆公交直接到京都站。车程20分钟。</t>
    <phoneticPr fontId="1" type="noConversion"/>
  </si>
  <si>
    <r>
      <t>星期三（d</t>
    </r>
    <r>
      <rPr>
        <sz val="11"/>
        <color theme="1"/>
        <rFont val="宋体"/>
        <family val="3"/>
        <charset val="134"/>
        <scheme val="minor"/>
      </rPr>
      <t>ay5）</t>
    </r>
    <phoneticPr fontId="1" type="noConversion"/>
  </si>
  <si>
    <r>
      <t>车程大约25分钟。本来买的票是到马堀站，结果临时发现</t>
    </r>
    <r>
      <rPr>
        <sz val="11"/>
        <color rgb="FFFF0000"/>
        <rFont val="宋体"/>
        <family val="3"/>
        <charset val="134"/>
        <scheme val="minor"/>
      </rPr>
      <t>每个周三“岚山小火车”都停运</t>
    </r>
    <r>
      <rPr>
        <sz val="11"/>
        <color theme="1"/>
        <rFont val="宋体"/>
        <family val="3"/>
        <charset val="134"/>
        <scheme val="minor"/>
      </rPr>
      <t>，大疏忽。换平时，比较建议的方式是坐JR来的时候不要在嵯峨岚山站下，而是多坐几站到马堀下。马堀站附近是小火车的终点站，可以坐最早9：30的小火车回主要景点集中的嵯峨岚山站。这样就避免你在嵯峨岚山站乘过去再乘回来，花双倍价钱。小火车坐单程么可以了。</t>
    </r>
    <phoneticPr fontId="1" type="noConversion"/>
  </si>
  <si>
    <t>17:00点前原处归还</t>
    <phoneticPr fontId="1" type="noConversion"/>
  </si>
  <si>
    <t>二星。</t>
    <phoneticPr fontId="1" type="noConversion"/>
  </si>
  <si>
    <t>野宫神社在竹林中，很小，五分钟就出来了。
竹林因为人多，也不是最好看。</t>
    <phoneticPr fontId="1" type="noConversion"/>
  </si>
  <si>
    <t>天龙寺（庭园） tenryu ji</t>
    <phoneticPr fontId="1" type="noConversion"/>
  </si>
  <si>
    <t>二星。</t>
    <phoneticPr fontId="1" type="noConversion"/>
  </si>
  <si>
    <t>一星半。</t>
    <phoneticPr fontId="1" type="noConversion"/>
  </si>
  <si>
    <t>竹林小径
野宫神社 Nonomiya Shrine</t>
    <phoneticPr fontId="1" type="noConversion"/>
  </si>
  <si>
    <t>竹林小径
周恩来石碑</t>
    <phoneticPr fontId="1" type="noConversion"/>
  </si>
  <si>
    <t>一路走下来可以到河边。</t>
    <phoneticPr fontId="1" type="noConversion"/>
  </si>
  <si>
    <t>天龙寺的庭园和建筑是分开售票的，售票点和入口也不在一个地方，一个靠竹林（北门），一个靠商店街（总门）。我们只进了庭院，最后才搞清楚。庭园参观用时25分钟。</t>
    <phoneticPr fontId="1" type="noConversion"/>
  </si>
  <si>
    <t>过桥后即折返。</t>
    <phoneticPr fontId="1" type="noConversion"/>
  </si>
  <si>
    <t>三星。
保津川风景秀美。</t>
    <phoneticPr fontId="1" type="noConversion"/>
  </si>
  <si>
    <t>午饭
天龙寺附近商店街
嵯峨豆腐稻</t>
    <phoneticPr fontId="1" type="noConversion"/>
  </si>
  <si>
    <t>豆腐料理。
不需排队，人不少。用餐半小时。</t>
    <phoneticPr fontId="1" type="noConversion"/>
  </si>
  <si>
    <t>四星。</t>
    <phoneticPr fontId="1" type="noConversion"/>
  </si>
  <si>
    <t>出发去大觉寺</t>
    <phoneticPr fontId="1" type="noConversion"/>
  </si>
  <si>
    <t>自行车。骑行约20分钟。</t>
    <phoneticPr fontId="1" type="noConversion"/>
  </si>
  <si>
    <t>9:00～16:30
四星半。</t>
    <phoneticPr fontId="1" type="noConversion"/>
  </si>
  <si>
    <t>游览时间2小时（睡了会儿）。</t>
    <phoneticPr fontId="1" type="noConversion"/>
  </si>
  <si>
    <t>嵯峨岚山站附近租自行车</t>
    <phoneticPr fontId="1" type="noConversion"/>
  </si>
  <si>
    <t>出发回嵯峨岚山站
归还自行车</t>
    <phoneticPr fontId="1" type="noConversion"/>
  </si>
  <si>
    <t>直接付费，无押金。因为没小火车坐了，全程以自行车代步。但自行车在这里不能随意停放，有固定停放点，需要注意。</t>
    <phoneticPr fontId="1" type="noConversion"/>
  </si>
  <si>
    <t>JR嵯峨野线
到嵯峨岚山方向</t>
    <phoneticPr fontId="1" type="noConversion"/>
  </si>
  <si>
    <t>JR嵯峨野线回市内二条站方向</t>
    <phoneticPr fontId="1" type="noConversion"/>
  </si>
  <si>
    <t>从二条去乌丸九条</t>
    <phoneticPr fontId="1" type="noConversion"/>
  </si>
  <si>
    <t>坐巴士。使用一日券。</t>
    <phoneticPr fontId="1" type="noConversion"/>
  </si>
  <si>
    <t>坐巴士。使用一日券。</t>
    <phoneticPr fontId="1" type="noConversion"/>
  </si>
  <si>
    <t>乌丸九条办私事</t>
    <phoneticPr fontId="1" type="noConversion"/>
  </si>
  <si>
    <t>KINKOS。半小时250，以后每10分钟200(税拔)。饮料280。</t>
    <phoneticPr fontId="1" type="noConversion"/>
  </si>
  <si>
    <t>八坂神社 Yasaka Shrine</t>
    <phoneticPr fontId="1" type="noConversion"/>
  </si>
  <si>
    <t>坐巴士。使用一日券。大约20分钟车程。</t>
    <phoneticPr fontId="1" type="noConversion"/>
  </si>
  <si>
    <t>从乌丸九条去祇园</t>
    <phoneticPr fontId="1" type="noConversion"/>
  </si>
  <si>
    <t>18:00和19:00各一场
四星。</t>
    <phoneticPr fontId="1" type="noConversion"/>
  </si>
  <si>
    <t>十个寿司，半价214円。</t>
    <phoneticPr fontId="1" type="noConversion"/>
  </si>
  <si>
    <t>参观时间65分钟（不去山上）。200円求个小小铃铛。
每天10点和14点，和尚（只有一个）固定念经。</t>
    <phoneticPr fontId="1" type="noConversion"/>
  </si>
  <si>
    <t>演出时长55分钟。不对号入座。提早一些去可以坐得近一些。
540円买了个小铃铛。</t>
    <phoneticPr fontId="1" type="noConversion"/>
  </si>
  <si>
    <t>四星。因为有仪式。</t>
    <phoneticPr fontId="1" type="noConversion"/>
  </si>
  <si>
    <t>当天19:30有一个祭祀仪式：神乐奉纳</t>
    <phoneticPr fontId="1" type="noConversion"/>
  </si>
  <si>
    <t>出发回京都车站</t>
    <phoneticPr fontId="1" type="noConversion"/>
  </si>
  <si>
    <t>晚饭
京都站伊势丹
和幸</t>
    <phoneticPr fontId="1" type="noConversion"/>
  </si>
  <si>
    <t>22:00打烊。没排队。用餐30分钟。</t>
    <phoneticPr fontId="1" type="noConversion"/>
  </si>
  <si>
    <t>三星半。</t>
    <phoneticPr fontId="1" type="noConversion"/>
  </si>
  <si>
    <t>到京都站一楼的HARVES食品店
买打折早饭</t>
    <phoneticPr fontId="1" type="noConversion"/>
  </si>
  <si>
    <t>寿司等。</t>
    <phoneticPr fontId="1" type="noConversion"/>
  </si>
  <si>
    <r>
      <t>星期四（d</t>
    </r>
    <r>
      <rPr>
        <sz val="11"/>
        <color theme="1"/>
        <rFont val="宋体"/>
        <family val="3"/>
        <charset val="134"/>
        <scheme val="minor"/>
      </rPr>
      <t>ay6）</t>
    </r>
    <phoneticPr fontId="1" type="noConversion"/>
  </si>
  <si>
    <t>冈本和服（八阪神社店）</t>
    <phoneticPr fontId="1" type="noConversion"/>
  </si>
  <si>
    <t>出发去祇园</t>
    <phoneticPr fontId="1" type="noConversion"/>
  </si>
  <si>
    <t>4000円着物（非浴衣）+500円发型+8%税。
9点开门。穿衣时间50分钟。
可网上先预约。http://www.okamoto-kimono.com/reserve/form/reserve_en.php</t>
    <phoneticPr fontId="1" type="noConversion"/>
  </si>
  <si>
    <t>八阪神社</t>
    <phoneticPr fontId="1" type="noConversion"/>
  </si>
  <si>
    <r>
      <t>1</t>
    </r>
    <r>
      <rPr>
        <sz val="11"/>
        <color theme="1"/>
        <rFont val="宋体"/>
        <family val="3"/>
        <charset val="134"/>
        <scheme val="minor"/>
      </rPr>
      <t>0:00又一个祭典：例祭</t>
    </r>
    <phoneticPr fontId="1" type="noConversion"/>
  </si>
  <si>
    <t>清水寺 Kiyomizu-dera</t>
    <phoneticPr fontId="1" type="noConversion"/>
  </si>
  <si>
    <t>三星。</t>
    <phoneticPr fontId="1" type="noConversion"/>
  </si>
  <si>
    <t>参观用时1小时40分钟（后山爬了一半）。人多。
可乐141+糖151。</t>
    <phoneticPr fontId="1" type="noConversion"/>
  </si>
  <si>
    <t>产宁坂（三年坂）
二宁坂（二年坂）</t>
    <phoneticPr fontId="1" type="noConversion"/>
  </si>
  <si>
    <t>坐巴士。使用一日券。坐两站下来步行走清水道。
抹茶蛋筒300円。小折扇500円。</t>
    <phoneticPr fontId="1" type="noConversion"/>
  </si>
  <si>
    <t>三星。</t>
    <phoneticPr fontId="1" type="noConversion"/>
  </si>
  <si>
    <t>参观用时1小时。主要花时间拍照了。人巨多。</t>
    <phoneticPr fontId="1" type="noConversion"/>
  </si>
  <si>
    <t>午饭
二年坂
釜座</t>
    <phoneticPr fontId="1" type="noConversion"/>
  </si>
  <si>
    <t>用餐时间45分钟。不饿，两人只点了一份，含荞麦面和猪排饭。</t>
    <phoneticPr fontId="1" type="noConversion"/>
  </si>
  <si>
    <t>步行。</t>
    <phoneticPr fontId="1" type="noConversion"/>
  </si>
  <si>
    <t>和风商业街。人巨多。
给化缘的和尚100円。饮料140円。</t>
    <phoneticPr fontId="1" type="noConversion"/>
  </si>
  <si>
    <t xml:space="preserve">高台寺 Kodai-ji </t>
    <phoneticPr fontId="1" type="noConversion"/>
  </si>
  <si>
    <t>参观用时1小时。主要花时间拍照了。人相对较少。</t>
    <phoneticPr fontId="1" type="noConversion"/>
  </si>
  <si>
    <t>东大谷庙</t>
    <phoneticPr fontId="1" type="noConversion"/>
  </si>
  <si>
    <t>出发往八坂神社方向走</t>
    <phoneticPr fontId="1" type="noConversion"/>
  </si>
  <si>
    <t>随便兜到的，因为这里人少。</t>
    <phoneticPr fontId="1" type="noConversion"/>
  </si>
  <si>
    <t>半星。</t>
    <phoneticPr fontId="1" type="noConversion"/>
  </si>
  <si>
    <t>八坂神社</t>
    <phoneticPr fontId="1" type="noConversion"/>
  </si>
  <si>
    <t>祇园花见小路</t>
    <phoneticPr fontId="1" type="noConversion"/>
  </si>
  <si>
    <t>二星半。</t>
    <phoneticPr fontId="1" type="noConversion"/>
  </si>
  <si>
    <t>拍照。人巨多。</t>
    <phoneticPr fontId="1" type="noConversion"/>
  </si>
  <si>
    <t>归还和服</t>
    <phoneticPr fontId="1" type="noConversion"/>
  </si>
  <si>
    <t>又拍了几张照。侧门外抹茶冰350円。</t>
    <phoneticPr fontId="1" type="noConversion"/>
  </si>
  <si>
    <t>入住酒店
樱花台画廊酒店
Sakura Terrace The Gallery</t>
    <phoneticPr fontId="1" type="noConversion"/>
  </si>
  <si>
    <t>晚饭
樱花台画廊酒店
酒店餐厅</t>
    <phoneticPr fontId="1" type="noConversion"/>
  </si>
  <si>
    <t>龙虾+牛排+披萨。现场乐手歌手。</t>
    <phoneticPr fontId="1" type="noConversion"/>
  </si>
  <si>
    <t>明天早、中饭及瓶装茶。</t>
    <phoneticPr fontId="1" type="noConversion"/>
  </si>
  <si>
    <t>步行。宁宁小路。饮料140円。</t>
    <phoneticPr fontId="1" type="noConversion"/>
  </si>
  <si>
    <r>
      <t>星期五（d</t>
    </r>
    <r>
      <rPr>
        <sz val="11"/>
        <color theme="1"/>
        <rFont val="宋体"/>
        <family val="3"/>
        <charset val="134"/>
        <scheme val="minor"/>
      </rPr>
      <t>ay7</t>
    </r>
    <r>
      <rPr>
        <sz val="11"/>
        <color theme="1"/>
        <rFont val="宋体"/>
        <charset val="134"/>
        <scheme val="minor"/>
      </rPr>
      <t>）</t>
    </r>
    <phoneticPr fontId="1" type="noConversion"/>
  </si>
  <si>
    <t>不查房，无押金，交还房卡后直接走。</t>
    <phoneticPr fontId="1" type="noConversion"/>
  </si>
  <si>
    <t>使用关西铁路一日周游券。车程90分钟。</t>
    <phoneticPr fontId="1" type="noConversion"/>
  </si>
  <si>
    <t>到达姬路站</t>
    <phoneticPr fontId="1" type="noConversion"/>
  </si>
  <si>
    <t>存放行礼，大门柜700円。车站案内所有中文接待人员。</t>
    <phoneticPr fontId="1" type="noConversion"/>
  </si>
  <si>
    <t>去姬路城</t>
    <phoneticPr fontId="1" type="noConversion"/>
  </si>
  <si>
    <t>步行。走走拍拍约30分钟到达城下售票口。</t>
    <phoneticPr fontId="1" type="noConversion"/>
  </si>
  <si>
    <t>姬路城 Himeji Castle</t>
    <phoneticPr fontId="1" type="noConversion"/>
  </si>
  <si>
    <t>四星半。</t>
    <phoneticPr fontId="1" type="noConversion"/>
  </si>
  <si>
    <t>午饭
自带寿司</t>
    <phoneticPr fontId="1" type="noConversion"/>
  </si>
  <si>
    <t>昨夜买的。</t>
    <phoneticPr fontId="1" type="noConversion"/>
  </si>
  <si>
    <t>好古园 Kokoen Garden</t>
    <phoneticPr fontId="1" type="noConversion"/>
  </si>
  <si>
    <t>与姬路城联票。游览时间约半小时。人不多。</t>
    <phoneticPr fontId="1" type="noConversion"/>
  </si>
  <si>
    <t>姬路城+边上的新景点“好古园”联票。
姬路城参观时间约2小时。人比较多。赤备扭蛋*3，900円。</t>
    <phoneticPr fontId="1" type="noConversion"/>
  </si>
  <si>
    <t>使用关西铁路一日周游券。车程40分钟。
实际上14:27分的是“JR特急列车”，我们坐上去之后，列车员会查票。他告诉我们一日券不适用于特急列车。所以我们中途下车继续搭后面的新快速列车。</t>
    <phoneticPr fontId="1" type="noConversion"/>
  </si>
  <si>
    <t>到达神户三宫</t>
    <phoneticPr fontId="1" type="noConversion"/>
  </si>
  <si>
    <t>JR神户线新快速
去三宫</t>
    <phoneticPr fontId="1" type="noConversion"/>
  </si>
  <si>
    <t>JR神户线新快速
去姬路</t>
    <phoneticPr fontId="1" type="noConversion"/>
  </si>
  <si>
    <t>直达巴士
到有马温泉驿</t>
    <phoneticPr fontId="1" type="noConversion"/>
  </si>
  <si>
    <t>在三宫坐车。车程半小时。</t>
    <phoneticPr fontId="1" type="noConversion"/>
  </si>
  <si>
    <t>有马温泉竹取亭円山酒店 
(Arima Onsen Taketoritei Maruyama Ryokan)</t>
    <phoneticPr fontId="1" type="noConversion"/>
  </si>
  <si>
    <t xml:space="preserve">到达有马温泉驿
前往有马温泉竹取亭円山酒店 </t>
    <phoneticPr fontId="1" type="noConversion"/>
  </si>
  <si>
    <t>步行约半小时，需爬山。实际可以在有马温泉驿的案内所请人联系酒店免费派车来接。</t>
    <phoneticPr fontId="1" type="noConversion"/>
  </si>
  <si>
    <t>标准双人和室。带浴室。可重复预约私汤（金汤银汤）。也有公共浴室提供。
1364-1 Arimacho, Kitaku, 有马温泉, 神户651-1401
+81789040631</t>
    <phoneticPr fontId="1" type="noConversion"/>
  </si>
  <si>
    <t>评价四星半。
一晚，含怀石料理晚餐和日式早餐。
合人民币3200元。</t>
    <phoneticPr fontId="1" type="noConversion"/>
  </si>
  <si>
    <t>晚饭
有马温泉竹取亭円山酒店
怀石料理</t>
    <phoneticPr fontId="1" type="noConversion"/>
  </si>
  <si>
    <t>五星。</t>
    <phoneticPr fontId="1" type="noConversion"/>
  </si>
  <si>
    <t>露天私汤</t>
    <phoneticPr fontId="1" type="noConversion"/>
  </si>
  <si>
    <t>二号间。金汤+银汤。适合三人以内。可用时长45分钟。</t>
    <phoneticPr fontId="1" type="noConversion"/>
  </si>
  <si>
    <t>排队半小时。
鲭寿司定食1000+亲子丼900（若狭鲭街道）。
480円玄米茶送人。</t>
    <phoneticPr fontId="1" type="noConversion"/>
  </si>
  <si>
    <t>祇园角的弥荣会馆
日本传统艺术表演</t>
    <phoneticPr fontId="1" type="noConversion"/>
  </si>
  <si>
    <t>早饭</t>
    <phoneticPr fontId="1" type="noConversion"/>
  </si>
  <si>
    <t>酒店早餐，日式料理。</t>
    <phoneticPr fontId="1" type="noConversion"/>
  </si>
  <si>
    <t>三号间。金汤+银汤。适合两人。可用时长45分钟。</t>
    <phoneticPr fontId="1" type="noConversion"/>
  </si>
  <si>
    <t>五星。</t>
    <phoneticPr fontId="1" type="noConversion"/>
  </si>
  <si>
    <t>五星。</t>
    <phoneticPr fontId="1" type="noConversion"/>
  </si>
  <si>
    <t>退房</t>
    <phoneticPr fontId="1" type="noConversion"/>
  </si>
  <si>
    <t>可乐及冰激凌共291円。</t>
    <phoneticPr fontId="1" type="noConversion"/>
  </si>
  <si>
    <t>用餐时间约1个半小时。加点了一杯橙汁732円。</t>
    <phoneticPr fontId="1" type="noConversion"/>
  </si>
  <si>
    <t>由酒店免费送到有马温泉汽车站。</t>
    <phoneticPr fontId="1" type="noConversion"/>
  </si>
  <si>
    <t>坐阪急巴士出发去大阪梅田</t>
    <phoneticPr fontId="1" type="noConversion"/>
  </si>
  <si>
    <t>车程约45分钟。</t>
    <phoneticPr fontId="1" type="noConversion"/>
  </si>
  <si>
    <t>午饭
梅田
鹤桥风月</t>
    <phoneticPr fontId="1" type="noConversion"/>
  </si>
  <si>
    <t>大阪烧+炒面+盐焗烤物。人比较多。用餐时长1小时。</t>
    <phoneticPr fontId="1" type="noConversion"/>
  </si>
  <si>
    <t>两星半。</t>
    <phoneticPr fontId="1" type="noConversion"/>
  </si>
  <si>
    <t>出发去梅田蓝天大厦</t>
    <phoneticPr fontId="1" type="noConversion"/>
  </si>
  <si>
    <t>步行20分钟。</t>
    <phoneticPr fontId="1" type="noConversion"/>
  </si>
  <si>
    <t>梅田蓝天大厦观景台</t>
    <phoneticPr fontId="1" type="noConversion"/>
  </si>
  <si>
    <r>
      <t>使用大阪周游二日券，免费入场。
游览时间3</t>
    </r>
    <r>
      <rPr>
        <sz val="11"/>
        <color theme="1"/>
        <rFont val="宋体"/>
        <family val="3"/>
        <charset val="134"/>
        <scheme val="minor"/>
      </rPr>
      <t>0分钟。</t>
    </r>
    <phoneticPr fontId="1" type="noConversion"/>
  </si>
  <si>
    <t>四星。</t>
    <phoneticPr fontId="1" type="noConversion"/>
  </si>
  <si>
    <t>出发去酒店</t>
    <phoneticPr fontId="1" type="noConversion"/>
  </si>
  <si>
    <t>地铁。使用大阪周游二日券，免费乘坐。</t>
    <phoneticPr fontId="1" type="noConversion"/>
  </si>
  <si>
    <t xml:space="preserve">大阪同一中心世界旅舍
One World Osaka Central </t>
    <phoneticPr fontId="1" type="noConversion"/>
  </si>
  <si>
    <t>大床房。带小浴室。
Chuo-ku Minamikyuhoujimachi 1-5-14, 541-0058</t>
    <phoneticPr fontId="1" type="noConversion"/>
  </si>
  <si>
    <t>评价三星。
一晚，不含早。</t>
    <phoneticPr fontId="1" type="noConversion"/>
  </si>
  <si>
    <t>出发去港口</t>
    <phoneticPr fontId="1" type="noConversion"/>
  </si>
  <si>
    <t>到达港口</t>
    <phoneticPr fontId="1" type="noConversion"/>
  </si>
  <si>
    <t>本来想去坐圣玛丽亚号，但17:00船已经开走了。明天再来。</t>
    <phoneticPr fontId="1" type="noConversion"/>
  </si>
  <si>
    <t>天保山摩天轮</t>
    <phoneticPr fontId="1" type="noConversion"/>
  </si>
  <si>
    <r>
      <t>使用大阪周游二日券，免费乘坐。
游玩时间2</t>
    </r>
    <r>
      <rPr>
        <sz val="11"/>
        <color theme="1"/>
        <rFont val="宋体"/>
        <family val="3"/>
        <charset val="134"/>
        <scheme val="minor"/>
      </rPr>
      <t>0分钟。</t>
    </r>
    <phoneticPr fontId="1" type="noConversion"/>
  </si>
  <si>
    <t>出发去天满桥</t>
    <phoneticPr fontId="1" type="noConversion"/>
  </si>
  <si>
    <t>地铁。使用大阪周游二日券，免费乘坐。路程约40分钟。</t>
    <phoneticPr fontId="1" type="noConversion"/>
  </si>
  <si>
    <t>天满桥绝景观光船</t>
    <phoneticPr fontId="1" type="noConversion"/>
  </si>
  <si>
    <t>三星。</t>
    <phoneticPr fontId="1" type="noConversion"/>
  </si>
  <si>
    <t>使用大阪周游二日券，免费乘坐。需等待班次。
游玩时间25分钟。蛋筒130円。</t>
    <phoneticPr fontId="1" type="noConversion"/>
  </si>
  <si>
    <t>地铁。使用大阪周游二日券，免费乘坐。全家冰沙290円，强推。</t>
    <phoneticPr fontId="1" type="noConversion"/>
  </si>
  <si>
    <t>出发去日本桥</t>
    <phoneticPr fontId="1" type="noConversion"/>
  </si>
  <si>
    <t>日本桥道顿堀附近逛街</t>
    <phoneticPr fontId="1" type="noConversion"/>
  </si>
  <si>
    <t>晚饭
日本桥地铁站附近黑门市场外
浪速日本桥食堂</t>
    <phoneticPr fontId="1" type="noConversion"/>
  </si>
  <si>
    <t>各种炸物。</t>
    <phoneticPr fontId="1" type="noConversion"/>
  </si>
  <si>
    <t>日本桥道顿堀附近购物</t>
    <phoneticPr fontId="1" type="noConversion"/>
  </si>
  <si>
    <t>很多店23点关门，因为23点之后就不能当天办理退税了。</t>
    <phoneticPr fontId="1" type="noConversion"/>
  </si>
  <si>
    <t>返回酒店</t>
    <phoneticPr fontId="1" type="noConversion"/>
  </si>
  <si>
    <r>
      <t>星期六（d</t>
    </r>
    <r>
      <rPr>
        <sz val="11"/>
        <color theme="1"/>
        <rFont val="宋体"/>
        <family val="3"/>
        <charset val="134"/>
        <scheme val="minor"/>
      </rPr>
      <t>ay8）</t>
    </r>
    <phoneticPr fontId="1" type="noConversion"/>
  </si>
  <si>
    <t>早饭、退房</t>
    <phoneticPr fontId="1" type="noConversion"/>
  </si>
  <si>
    <t>终于吃掉了从上海带过来的一碗方便面。</t>
    <phoneticPr fontId="1" type="noConversion"/>
  </si>
  <si>
    <t>大柜子700円，可以存过夜。</t>
    <phoneticPr fontId="1" type="noConversion"/>
  </si>
  <si>
    <t>出发去心斋桥</t>
    <phoneticPr fontId="1" type="noConversion"/>
  </si>
  <si>
    <t>地铁。使用大阪周游二日券，免费乘坐。全家冰沙290円，强推。</t>
    <phoneticPr fontId="1" type="noConversion"/>
  </si>
  <si>
    <t>心斋桥大丸百货
难波高岛屋购物</t>
    <phoneticPr fontId="1" type="noConversion"/>
  </si>
  <si>
    <t>10:49到TOMBORI RIVER JAZZ BOAT码头排队。排到11:18，被告知售罄。残念。至少得10点半去排队。</t>
    <phoneticPr fontId="1" type="noConversion"/>
  </si>
  <si>
    <t>午饭
高岛屋
北极星蛋包饭</t>
    <phoneticPr fontId="1" type="noConversion"/>
  </si>
  <si>
    <r>
      <t>蛋包饭一份740円</t>
    </r>
    <r>
      <rPr>
        <sz val="11"/>
        <color theme="1"/>
        <rFont val="宋体"/>
        <charset val="134"/>
        <scheme val="minor"/>
      </rPr>
      <t>。要排队</t>
    </r>
    <r>
      <rPr>
        <sz val="11"/>
        <color theme="1"/>
        <rFont val="宋体"/>
        <family val="3"/>
        <charset val="134"/>
        <scheme val="minor"/>
      </rPr>
      <t>15分钟</t>
    </r>
    <r>
      <rPr>
        <sz val="11"/>
        <color theme="1"/>
        <rFont val="宋体"/>
        <charset val="134"/>
        <scheme val="minor"/>
      </rPr>
      <t>。用餐1</t>
    </r>
    <r>
      <rPr>
        <sz val="11"/>
        <color theme="1"/>
        <rFont val="宋体"/>
        <family val="3"/>
        <charset val="134"/>
        <scheme val="minor"/>
      </rPr>
      <t>0分钟。
另在别店买了一份炸鸡400円。</t>
    </r>
    <phoneticPr fontId="1" type="noConversion"/>
  </si>
  <si>
    <t>大阪城公园</t>
    <phoneticPr fontId="1" type="noConversion"/>
  </si>
  <si>
    <t>出发去大阪城公园森之宫地铁站</t>
    <phoneticPr fontId="1" type="noConversion"/>
  </si>
  <si>
    <t>森之宫地铁站</t>
    <phoneticPr fontId="1" type="noConversion"/>
  </si>
  <si>
    <r>
      <t>走到大阪城北面极乐桥需要2</t>
    </r>
    <r>
      <rPr>
        <sz val="11"/>
        <color theme="1"/>
        <rFont val="宋体"/>
        <family val="3"/>
        <charset val="134"/>
        <scheme val="minor"/>
      </rPr>
      <t>0分钟。</t>
    </r>
    <phoneticPr fontId="1" type="noConversion"/>
  </si>
  <si>
    <t>大阪城公园极乐桥</t>
    <phoneticPr fontId="1" type="noConversion"/>
  </si>
  <si>
    <t>打算乘坐大阪城御座船，然而此时只有3点15分班次，时间安排来不及，果断放弃。</t>
    <phoneticPr fontId="1" type="noConversion"/>
  </si>
  <si>
    <t>两星。</t>
    <phoneticPr fontId="1" type="noConversion"/>
  </si>
  <si>
    <t>从北向南走，返回森之宫地铁站，没有上天守阁。
人多。游览用时45分钟。</t>
    <phoneticPr fontId="1" type="noConversion"/>
  </si>
  <si>
    <t>森之宫地铁站，出发去往环球影城</t>
    <phoneticPr fontId="1" type="noConversion"/>
  </si>
  <si>
    <t>途径本町车站存行李</t>
    <phoneticPr fontId="1" type="noConversion"/>
  </si>
  <si>
    <t>市营地铁坐到九条（使用大阪周游二日券，免费乘坐。），转乘阪神电车到西九条（200円一人），再转JR到环球影城（160円一人）。这个路线事后发现有问题，可以坐市营地铁到弁天町直接转JR，省钱省力。
饮料一瓶。途径本町车站取行李。</t>
    <phoneticPr fontId="1" type="noConversion"/>
  </si>
  <si>
    <t xml:space="preserve">大阪环球影城园前酒店
The Park Front Hotel at Universal Studios </t>
    <phoneticPr fontId="1" type="noConversion"/>
  </si>
  <si>
    <t>主观评价五星。
两晚，含早。</t>
    <phoneticPr fontId="1" type="noConversion"/>
  </si>
  <si>
    <t>大床房。带浴室。
6-2-52, Shimaya, Konohana-ku</t>
    <phoneticPr fontId="1" type="noConversion"/>
  </si>
  <si>
    <t>环球影城附近港口漫步</t>
    <phoneticPr fontId="1" type="noConversion"/>
  </si>
  <si>
    <t>船长号</t>
    <phoneticPr fontId="1" type="noConversion"/>
  </si>
  <si>
    <t>地铁。使用大阪周游二日券，免费乘坐。</t>
    <phoneticPr fontId="1" type="noConversion"/>
  </si>
  <si>
    <t>从环球影城到海游馆的摆渡船，凭大阪周游二日券可免费乘坐一个来回。单程时间约15分钟。</t>
    <phoneticPr fontId="1" type="noConversion"/>
  </si>
  <si>
    <t>开船时间有限制。
三星半。</t>
    <phoneticPr fontId="1" type="noConversion"/>
  </si>
  <si>
    <t>本来计划是乘坐16:15的船长线（二日券包含），摆渡到天保山摩天轮及海游馆附近，坐17:00开船的圣玛利亚号（二日券包含），结果又没赶上。只能乘坐17:15的船长线去哪里逛一圈了。</t>
    <phoneticPr fontId="1" type="noConversion"/>
  </si>
  <si>
    <t>西松屋</t>
    <phoneticPr fontId="1" type="noConversion"/>
  </si>
  <si>
    <t>市营巴士，使用大阪周游二日券免费乘坐。车程半小时。
去境川的目的是那里有西松屋，可以买小孩衣服。</t>
    <phoneticPr fontId="1" type="noConversion"/>
  </si>
  <si>
    <t>从海游馆去境川</t>
    <phoneticPr fontId="1" type="noConversion"/>
  </si>
  <si>
    <t>境川FOLEO商场购物</t>
    <phoneticPr fontId="1" type="noConversion"/>
  </si>
  <si>
    <t>晚饭
FOLEO购物中心</t>
    <phoneticPr fontId="1" type="noConversion"/>
  </si>
  <si>
    <t>三星。</t>
    <phoneticPr fontId="1" type="noConversion"/>
  </si>
  <si>
    <t>炸猪排饭+烧肉饭。没排队。用餐时间40分钟。</t>
    <phoneticPr fontId="1" type="noConversion"/>
  </si>
  <si>
    <r>
      <t>坐J</t>
    </r>
    <r>
      <rPr>
        <sz val="11"/>
        <color theme="1"/>
        <rFont val="宋体"/>
        <family val="3"/>
        <charset val="134"/>
        <scheme val="minor"/>
      </rPr>
      <t>R回环球影城</t>
    </r>
    <phoneticPr fontId="1" type="noConversion"/>
  </si>
  <si>
    <r>
      <t>星期日（d</t>
    </r>
    <r>
      <rPr>
        <sz val="11"/>
        <color theme="1"/>
        <rFont val="宋体"/>
        <family val="3"/>
        <charset val="134"/>
        <scheme val="minor"/>
      </rPr>
      <t>ay9</t>
    </r>
    <r>
      <rPr>
        <sz val="11"/>
        <color theme="1"/>
        <rFont val="宋体"/>
        <charset val="134"/>
        <scheme val="minor"/>
      </rPr>
      <t>）</t>
    </r>
    <phoneticPr fontId="1" type="noConversion"/>
  </si>
  <si>
    <t>弁天町站到环球影城站。车程约15分钟。在全家购买第二天午饭（寿司）和饮料计628円。</t>
    <phoneticPr fontId="1" type="noConversion"/>
  </si>
  <si>
    <t>大阪环球影城</t>
    <phoneticPr fontId="1" type="noConversion"/>
  </si>
  <si>
    <t>没有买PASS CARD。玩了哈利波特，侏罗纪公园，小黄人，蜘蛛侠，怪物体操，倒坐好莱坞过山车，哥斯拉。
餐厅杯可乐380+街边瓶可乐250。午饭自带。</t>
    <phoneticPr fontId="1" type="noConversion"/>
  </si>
  <si>
    <t>9:00-19:00
五星。</t>
    <phoneticPr fontId="1" type="noConversion"/>
  </si>
  <si>
    <t>晚饭
环球影城前大街
镰仓PASTA</t>
    <phoneticPr fontId="1" type="noConversion"/>
  </si>
  <si>
    <t>其他餐厅基本都排队，只有这个排队人少。两份面。</t>
    <phoneticPr fontId="1" type="noConversion"/>
  </si>
  <si>
    <t>罗森购物</t>
    <phoneticPr fontId="1" type="noConversion"/>
  </si>
  <si>
    <t>108円巧克力棒。</t>
    <phoneticPr fontId="1" type="noConversion"/>
  </si>
  <si>
    <r>
      <t>星期一（d</t>
    </r>
    <r>
      <rPr>
        <sz val="11"/>
        <color theme="1"/>
        <rFont val="宋体"/>
        <family val="3"/>
        <charset val="134"/>
        <scheme val="minor"/>
      </rPr>
      <t>ay10</t>
    </r>
    <r>
      <rPr>
        <sz val="11"/>
        <color theme="1"/>
        <rFont val="宋体"/>
        <charset val="134"/>
        <scheme val="minor"/>
      </rPr>
      <t>）</t>
    </r>
    <phoneticPr fontId="1" type="noConversion"/>
  </si>
  <si>
    <t>早饭
酒店自带
自助</t>
    <phoneticPr fontId="1" type="noConversion"/>
  </si>
  <si>
    <t>四星。</t>
    <phoneticPr fontId="1" type="noConversion"/>
  </si>
  <si>
    <t>冰激凌好吃。</t>
    <phoneticPr fontId="1" type="noConversion"/>
  </si>
  <si>
    <t>退房</t>
    <phoneticPr fontId="1" type="noConversion"/>
  </si>
  <si>
    <t>坐轨道交通去海游馆</t>
    <phoneticPr fontId="1" type="noConversion"/>
  </si>
  <si>
    <t>坐JR到弁天町换地铁到大阪港。没有两日券可以用了。路上半小时多。</t>
    <phoneticPr fontId="1" type="noConversion"/>
  </si>
  <si>
    <t>大阪海游馆</t>
    <phoneticPr fontId="1" type="noConversion"/>
  </si>
  <si>
    <t>参观时间1个小时。</t>
    <phoneticPr fontId="1" type="noConversion"/>
  </si>
  <si>
    <t>直接退房。行李寄放在前台。</t>
    <phoneticPr fontId="1" type="noConversion"/>
  </si>
  <si>
    <t>午饭
罗森饭团蟹肉棒</t>
    <phoneticPr fontId="1" type="noConversion"/>
  </si>
  <si>
    <r>
      <t>525円食物</t>
    </r>
    <r>
      <rPr>
        <sz val="11"/>
        <color theme="1"/>
        <rFont val="宋体"/>
        <family val="3"/>
        <charset val="134"/>
        <scheme val="minor"/>
      </rPr>
      <t>+151円可乐。</t>
    </r>
    <phoneticPr fontId="1" type="noConversion"/>
  </si>
  <si>
    <t>坐轨道交通去难波</t>
    <phoneticPr fontId="1" type="noConversion"/>
  </si>
  <si>
    <t>市营地铁。行程约40分钟。</t>
    <phoneticPr fontId="1" type="noConversion"/>
  </si>
  <si>
    <t>道顿堀购物</t>
    <phoneticPr fontId="1" type="noConversion"/>
  </si>
  <si>
    <t>坐轨道交通回环球影城</t>
    <phoneticPr fontId="1" type="noConversion"/>
  </si>
  <si>
    <t>市营地铁日本桥站到弁天町，转JR到环球影城。路上约1小时。</t>
    <phoneticPr fontId="1" type="noConversion"/>
  </si>
  <si>
    <t>晚饭
环球影城前大街
风神雷神</t>
    <phoneticPr fontId="1" type="noConversion"/>
  </si>
  <si>
    <r>
      <t>饺子+炒饭+面算一个定食。点了一份。
这里最便宜的一家店了吧？19</t>
    </r>
    <r>
      <rPr>
        <sz val="11"/>
        <color theme="1"/>
        <rFont val="宋体"/>
        <charset val="134"/>
        <scheme val="minor"/>
      </rPr>
      <t>点以后人非常多。</t>
    </r>
    <phoneticPr fontId="1" type="noConversion"/>
  </si>
  <si>
    <t>从环球影城坐直达大巴去关西机场</t>
    <phoneticPr fontId="1" type="noConversion"/>
  </si>
  <si>
    <r>
      <t>最晚一班1</t>
    </r>
    <r>
      <rPr>
        <sz val="11"/>
        <color theme="1"/>
        <rFont val="宋体"/>
        <family val="3"/>
        <charset val="134"/>
        <scheme val="minor"/>
      </rPr>
      <t>9:00</t>
    </r>
    <phoneticPr fontId="1" type="noConversion"/>
  </si>
  <si>
    <t>环球影城站发车，可直接买票上车，人不多。车程1小时。</t>
    <phoneticPr fontId="1" type="noConversion"/>
  </si>
  <si>
    <t>大阪关西机场
退IOCOCA</t>
    <phoneticPr fontId="1" type="noConversion"/>
  </si>
  <si>
    <t>关西机场二号航站楼免税店购物</t>
    <phoneticPr fontId="1" type="noConversion"/>
  </si>
  <si>
    <t>浦东机场二号航站楼
归还随身wifi</t>
    <phoneticPr fontId="1" type="noConversion"/>
  </si>
  <si>
    <t>浦东T2航站楼3楼国际出发安检口正对面（F岛上海机场贵宾服务室背面）
https://items.fliggy.com/item.htm?id=44105078766&amp;spm=a1z09.2.0.0.1f30a53f2WuWy4&amp;_u=6bq0d818342</t>
    <phoneticPr fontId="1" type="noConversion"/>
  </si>
  <si>
    <t>上海浦东机场2号航站楼国际到达控制区26号行李转盘旁
https://items.fliggy.com/item.htm?id=44105078766&amp;spm=a1z09.2.0.0.1f30a53f2WuWy4&amp;_u=6bq0d818342</t>
    <phoneticPr fontId="1" type="noConversion"/>
  </si>
  <si>
    <t>浦东机场航班夜宵线返回市区</t>
    <phoneticPr fontId="1" type="noConversion"/>
  </si>
  <si>
    <t>只要还有航班降落，就会有夜宵线。停靠：龙阳路，世纪大道，浙江路人民广场，静安寺，等等。一二十元一张票。</t>
    <phoneticPr fontId="1" type="noConversion"/>
  </si>
  <si>
    <r>
      <t>星期二（d</t>
    </r>
    <r>
      <rPr>
        <sz val="11"/>
        <color theme="1"/>
        <rFont val="宋体"/>
        <family val="3"/>
        <charset val="134"/>
        <scheme val="minor"/>
      </rPr>
      <t>ay11</t>
    </r>
    <r>
      <rPr>
        <sz val="11"/>
        <color theme="1"/>
        <rFont val="宋体"/>
        <charset val="134"/>
        <scheme val="minor"/>
      </rPr>
      <t>）</t>
    </r>
    <phoneticPr fontId="1" type="noConversion"/>
  </si>
  <si>
    <t>总计（日元）</t>
    <phoneticPr fontId="1" type="noConversion"/>
  </si>
  <si>
    <r>
      <t xml:space="preserve">两人总费用（円）
</t>
    </r>
    <r>
      <rPr>
        <sz val="8"/>
        <color theme="1"/>
        <rFont val="宋体"/>
        <family val="3"/>
        <charset val="134"/>
        <scheme val="minor"/>
      </rPr>
      <t>人民币比日元以1：16计算。以下所有费用均先折合成日元。</t>
    </r>
    <phoneticPr fontId="1" type="noConversion"/>
  </si>
  <si>
    <t>总计（人民币）</t>
    <phoneticPr fontId="1" type="noConversion"/>
  </si>
  <si>
    <t>日均（人民币）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</si>
</sst>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h:mm;@"/>
  </numFmts>
  <fonts count="12" x14ac:knownFonts="1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color indexed="10"/>
      <name val="宋体"/>
      <charset val="134"/>
    </font>
    <font>
      <u/>
      <sz val="11"/>
      <color theme="10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b/>
      <sz val="11"/>
      <color rgb="FF00B0F0"/>
      <name val="宋体"/>
      <family val="3"/>
      <charset val="134"/>
      <scheme val="minor"/>
    </font>
    <font>
      <b/>
      <sz val="9"/>
      <color indexed="81"/>
      <name val="宋体"/>
      <family val="3"/>
      <charset val="134"/>
    </font>
    <font>
      <b/>
      <sz val="11"/>
      <color rgb="FF00B050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8">
    <xf numFmtId="0" fontId="0" fillId="0" borderId="0" xfId="0"/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58" fontId="0" fillId="0" borderId="1" xfId="0" applyNumberFormat="1" applyBorder="1" applyAlignment="1">
      <alignment horizontal="center" vertical="center" textRotation="255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textRotation="255"/>
    </xf>
    <xf numFmtId="20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1" applyAlignment="1">
      <alignment horizontal="center" vertical="center"/>
    </xf>
    <xf numFmtId="58" fontId="4" fillId="0" borderId="1" xfId="0" applyNumberFormat="1" applyFont="1" applyBorder="1" applyAlignment="1">
      <alignment horizontal="center" vertical="center" textRotation="255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3" borderId="1" xfId="0" applyNumberForma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20" fontId="4" fillId="3" borderId="1" xfId="0" applyNumberFormat="1" applyFont="1" applyFill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/>
    <xf numFmtId="0" fontId="4" fillId="0" borderId="1" xfId="0" applyFont="1" applyBorder="1" applyAlignment="1">
      <alignment horizontal="left" vertic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textRotation="255"/>
    </xf>
    <xf numFmtId="0" fontId="0" fillId="3" borderId="3" xfId="0" applyFill="1" applyBorder="1" applyAlignment="1">
      <alignment horizontal="center" vertical="center" textRotation="255"/>
    </xf>
    <xf numFmtId="0" fontId="0" fillId="3" borderId="4" xfId="0" applyFill="1" applyBorder="1" applyAlignment="1">
      <alignment horizontal="center" vertical="center" textRotation="255"/>
    </xf>
    <xf numFmtId="58" fontId="0" fillId="3" borderId="1" xfId="0" applyNumberFormat="1" applyFill="1" applyBorder="1" applyAlignment="1">
      <alignment horizontal="center" vertical="center" textRotation="255"/>
    </xf>
    <xf numFmtId="0" fontId="4" fillId="2" borderId="5" xfId="0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 textRotation="255"/>
    </xf>
    <xf numFmtId="0" fontId="0" fillId="0" borderId="3" xfId="0" applyBorder="1" applyAlignment="1">
      <alignment horizontal="center" vertical="center" textRotation="255"/>
    </xf>
    <xf numFmtId="0" fontId="0" fillId="0" borderId="4" xfId="0" applyBorder="1" applyAlignment="1">
      <alignment horizontal="center" vertical="center" textRotation="255"/>
    </xf>
    <xf numFmtId="58" fontId="0" fillId="0" borderId="1" xfId="0" applyNumberForma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58" fontId="0" fillId="3" borderId="2" xfId="0" applyNumberFormat="1" applyFill="1" applyBorder="1" applyAlignment="1">
      <alignment horizontal="center" vertical="center" textRotation="255"/>
    </xf>
    <xf numFmtId="58" fontId="0" fillId="3" borderId="3" xfId="0" applyNumberFormat="1" applyFill="1" applyBorder="1" applyAlignment="1">
      <alignment horizontal="center" vertical="center" textRotation="255"/>
    </xf>
    <xf numFmtId="58" fontId="0" fillId="3" borderId="4" xfId="0" applyNumberFormat="1" applyFill="1" applyBorder="1" applyAlignment="1">
      <alignment horizontal="center" vertical="center" textRotation="255"/>
    </xf>
    <xf numFmtId="0" fontId="0" fillId="3" borderId="1" xfId="0" applyFill="1" applyBorder="1" applyAlignment="1">
      <alignment horizontal="center" vertical="center" textRotation="255"/>
    </xf>
    <xf numFmtId="0" fontId="0" fillId="0" borderId="1" xfId="0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58" fontId="0" fillId="0" borderId="2" xfId="0" applyNumberFormat="1" applyBorder="1" applyAlignment="1">
      <alignment horizontal="center" vertical="center" textRotation="255"/>
    </xf>
    <xf numFmtId="58" fontId="0" fillId="0" borderId="3" xfId="0" applyNumberFormat="1" applyBorder="1" applyAlignment="1">
      <alignment horizontal="center" vertical="center" textRotation="255"/>
    </xf>
    <xf numFmtId="58" fontId="0" fillId="0" borderId="4" xfId="0" applyNumberFormat="1" applyBorder="1" applyAlignment="1">
      <alignment horizontal="center" vertical="center" textRotation="255"/>
    </xf>
    <xf numFmtId="0" fontId="4" fillId="0" borderId="4" xfId="0" applyFont="1" applyBorder="1" applyAlignment="1">
      <alignment horizontal="center" vertical="center" textRotation="255"/>
    </xf>
    <xf numFmtId="0" fontId="4" fillId="5" borderId="1" xfId="0" applyFont="1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1" xfId="0" applyFill="1" applyBorder="1" applyAlignment="1">
      <alignment horizontal="left" vertical="center" wrapText="1"/>
    </xf>
  </cellXfs>
  <cellStyles count="2">
    <cellStyle name="常规" xfId="0" builtinId="0"/>
    <cellStyle name="超链接" xfId="1" builtinId="8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185"/>
  <sheetViews>
    <sheetView tabSelected="1" zoomScale="85" zoomScaleNormal="85" workbookViewId="0">
      <pane ySplit="2" topLeftCell="A3" activePane="bottomLeft" state="frozen"/>
      <selection pane="bottomLeft" activeCell="E12" sqref="E12"/>
    </sheetView>
  </sheetViews>
  <sheetFormatPr defaultColWidth="8.88671875" defaultRowHeight="14.4" x14ac:dyDescent="0.25"/>
  <cols>
    <col min="1" max="1" width="3.5546875" style="1" customWidth="1"/>
    <col min="2" max="2" width="3.88671875" style="1" customWidth="1"/>
    <col min="3" max="3" width="8.77734375" style="2" customWidth="1"/>
    <col min="4" max="4" width="32.6640625" style="1" customWidth="1"/>
    <col min="5" max="9" width="8.77734375" style="5" customWidth="1"/>
    <col min="10" max="10" width="57.77734375" style="3" customWidth="1"/>
    <col min="11" max="11" width="22.77734375" style="1" customWidth="1"/>
    <col min="12" max="16384" width="8.88671875" style="1"/>
  </cols>
  <sheetData>
    <row r="1" spans="1:14" s="5" customFormat="1" ht="30.6" customHeight="1" x14ac:dyDescent="0.25">
      <c r="A1" s="52" t="s">
        <v>3</v>
      </c>
      <c r="B1" s="52" t="s">
        <v>4</v>
      </c>
      <c r="C1" s="62" t="s">
        <v>1</v>
      </c>
      <c r="D1" s="53" t="s">
        <v>2</v>
      </c>
      <c r="E1" s="60" t="s">
        <v>406</v>
      </c>
      <c r="F1" s="61"/>
      <c r="G1" s="61"/>
      <c r="H1" s="61"/>
      <c r="I1" s="61"/>
      <c r="J1" s="52" t="s">
        <v>35</v>
      </c>
      <c r="K1" s="53" t="s">
        <v>36</v>
      </c>
    </row>
    <row r="2" spans="1:14" x14ac:dyDescent="0.25">
      <c r="A2" s="52"/>
      <c r="B2" s="52"/>
      <c r="C2" s="62"/>
      <c r="D2" s="53"/>
      <c r="E2" s="18" t="s">
        <v>55</v>
      </c>
      <c r="F2" s="18" t="s">
        <v>54</v>
      </c>
      <c r="G2" s="18" t="s">
        <v>52</v>
      </c>
      <c r="H2" s="18" t="s">
        <v>53</v>
      </c>
      <c r="I2" s="18" t="s">
        <v>57</v>
      </c>
      <c r="J2" s="52"/>
      <c r="K2" s="53"/>
    </row>
    <row r="3" spans="1:14" ht="58.8" x14ac:dyDescent="0.25">
      <c r="A3" s="9">
        <v>42895</v>
      </c>
      <c r="B3" s="22" t="s">
        <v>51</v>
      </c>
      <c r="C3" s="7">
        <v>0.75</v>
      </c>
      <c r="D3" s="8" t="s">
        <v>5</v>
      </c>
      <c r="E3" s="11"/>
      <c r="F3" s="11"/>
      <c r="G3" s="11"/>
      <c r="H3" s="11">
        <f>119*16</f>
        <v>1904</v>
      </c>
      <c r="I3" s="11"/>
      <c r="J3" s="10" t="s">
        <v>32</v>
      </c>
      <c r="K3" s="8" t="s">
        <v>39</v>
      </c>
    </row>
    <row r="4" spans="1:14" x14ac:dyDescent="0.25">
      <c r="A4" s="66">
        <v>42896</v>
      </c>
      <c r="B4" s="63" t="s">
        <v>144</v>
      </c>
      <c r="C4" s="7">
        <v>0.16666666666666666</v>
      </c>
      <c r="D4" s="16" t="s">
        <v>56</v>
      </c>
      <c r="E4" s="11"/>
      <c r="F4" s="11"/>
      <c r="G4" s="11">
        <f>25*16</f>
        <v>400</v>
      </c>
      <c r="H4" s="11"/>
      <c r="I4" s="11"/>
      <c r="J4" s="10" t="s">
        <v>33</v>
      </c>
      <c r="K4" s="8"/>
    </row>
    <row r="5" spans="1:14" s="5" customFormat="1" x14ac:dyDescent="0.25">
      <c r="A5" s="66"/>
      <c r="B5" s="67"/>
      <c r="C5" s="7">
        <v>0.18055555555555555</v>
      </c>
      <c r="D5" s="11" t="s">
        <v>6</v>
      </c>
      <c r="E5" s="11"/>
      <c r="F5" s="11">
        <f>30*16</f>
        <v>480</v>
      </c>
      <c r="G5" s="11"/>
      <c r="H5" s="11"/>
      <c r="I5" s="11"/>
      <c r="J5" s="10" t="s">
        <v>33</v>
      </c>
      <c r="K5" s="11"/>
    </row>
    <row r="6" spans="1:14" x14ac:dyDescent="0.25">
      <c r="A6" s="66"/>
      <c r="B6" s="64"/>
      <c r="C6" s="7">
        <v>0.19791666666666666</v>
      </c>
      <c r="D6" s="8" t="s">
        <v>34</v>
      </c>
      <c r="E6" s="11"/>
      <c r="F6" s="11"/>
      <c r="G6" s="11"/>
      <c r="H6" s="11"/>
      <c r="I6" s="11"/>
      <c r="J6" s="10"/>
      <c r="K6" s="8"/>
    </row>
    <row r="7" spans="1:14" ht="75" customHeight="1" x14ac:dyDescent="0.25">
      <c r="A7" s="66"/>
      <c r="B7" s="64"/>
      <c r="C7" s="7">
        <v>0.19791666666666666</v>
      </c>
      <c r="D7" s="8" t="s">
        <v>37</v>
      </c>
      <c r="E7" s="11"/>
      <c r="F7" s="11"/>
      <c r="G7" s="11"/>
      <c r="H7" s="11"/>
      <c r="I7" s="11">
        <f>(9.9*11)*16</f>
        <v>1742.4</v>
      </c>
      <c r="J7" s="20" t="s">
        <v>400</v>
      </c>
      <c r="K7" s="6" t="s">
        <v>38</v>
      </c>
    </row>
    <row r="8" spans="1:14" ht="42" customHeight="1" x14ac:dyDescent="0.25">
      <c r="A8" s="66"/>
      <c r="B8" s="64"/>
      <c r="C8" s="7">
        <v>0.26041666666666669</v>
      </c>
      <c r="D8" s="34" t="s">
        <v>7</v>
      </c>
      <c r="E8" s="11"/>
      <c r="F8" s="11">
        <f>2432*16</f>
        <v>38912</v>
      </c>
      <c r="G8" s="11"/>
      <c r="H8" s="11"/>
      <c r="I8" s="11"/>
      <c r="J8" s="20" t="s">
        <v>58</v>
      </c>
      <c r="K8" s="8" t="s">
        <v>40</v>
      </c>
    </row>
    <row r="9" spans="1:14" x14ac:dyDescent="0.25">
      <c r="A9" s="66"/>
      <c r="B9" s="64"/>
      <c r="C9" s="7">
        <v>0.3923611111111111</v>
      </c>
      <c r="D9" s="8" t="s">
        <v>41</v>
      </c>
      <c r="E9" s="11"/>
      <c r="F9" s="11"/>
      <c r="G9" s="11"/>
      <c r="H9" s="11"/>
      <c r="I9" s="11"/>
      <c r="J9" s="10"/>
      <c r="K9" s="8" t="s">
        <v>42</v>
      </c>
    </row>
    <row r="10" spans="1:14" s="5" customFormat="1" x14ac:dyDescent="0.25">
      <c r="A10" s="66"/>
      <c r="B10" s="64"/>
      <c r="C10" s="7">
        <v>0.41319444444444442</v>
      </c>
      <c r="D10" s="11" t="s">
        <v>43</v>
      </c>
      <c r="E10" s="11"/>
      <c r="F10" s="11"/>
      <c r="G10" s="11"/>
      <c r="H10" s="11"/>
      <c r="I10" s="11"/>
      <c r="J10" s="10" t="s">
        <v>44</v>
      </c>
      <c r="K10" s="11"/>
    </row>
    <row r="11" spans="1:14" ht="75" customHeight="1" x14ac:dyDescent="0.25">
      <c r="A11" s="66"/>
      <c r="B11" s="64"/>
      <c r="C11" s="54">
        <v>0.4236111111111111</v>
      </c>
      <c r="D11" s="17" t="s">
        <v>45</v>
      </c>
      <c r="E11" s="11"/>
      <c r="F11" s="11">
        <v>7200</v>
      </c>
      <c r="G11" s="11"/>
      <c r="H11" s="11"/>
      <c r="I11" s="11"/>
      <c r="J11" s="20" t="s">
        <v>48</v>
      </c>
      <c r="K11" s="17" t="s">
        <v>46</v>
      </c>
      <c r="N11" s="19"/>
    </row>
    <row r="12" spans="1:14" ht="57.6" x14ac:dyDescent="0.25">
      <c r="A12" s="66"/>
      <c r="B12" s="64"/>
      <c r="C12" s="54"/>
      <c r="D12" s="8" t="s">
        <v>9</v>
      </c>
      <c r="E12" s="11"/>
      <c r="F12" s="11">
        <v>4400</v>
      </c>
      <c r="G12" s="11"/>
      <c r="H12" s="11"/>
      <c r="I12" s="11"/>
      <c r="J12" s="20" t="s">
        <v>49</v>
      </c>
      <c r="K12" s="17" t="s">
        <v>47</v>
      </c>
      <c r="M12" s="21"/>
    </row>
    <row r="13" spans="1:14" ht="72.599999999999994" customHeight="1" x14ac:dyDescent="0.25">
      <c r="A13" s="66"/>
      <c r="B13" s="64"/>
      <c r="C13" s="55"/>
      <c r="D13" s="8" t="s">
        <v>31</v>
      </c>
      <c r="E13" s="11"/>
      <c r="F13" s="11">
        <v>6600</v>
      </c>
      <c r="G13" s="11"/>
      <c r="H13" s="11"/>
      <c r="I13" s="11"/>
      <c r="J13" s="17" t="s">
        <v>50</v>
      </c>
      <c r="K13" s="16" t="s">
        <v>61</v>
      </c>
    </row>
    <row r="14" spans="1:14" x14ac:dyDescent="0.25">
      <c r="A14" s="66"/>
      <c r="B14" s="64"/>
      <c r="C14" s="7">
        <v>0.44722222222222219</v>
      </c>
      <c r="D14" s="8" t="s">
        <v>10</v>
      </c>
      <c r="E14" s="11"/>
      <c r="F14" s="11"/>
      <c r="G14" s="11"/>
      <c r="H14" s="11"/>
      <c r="I14" s="11"/>
      <c r="J14" s="20" t="s">
        <v>59</v>
      </c>
      <c r="K14" s="8"/>
    </row>
    <row r="15" spans="1:14" ht="108.6" customHeight="1" x14ac:dyDescent="0.25">
      <c r="A15" s="66"/>
      <c r="B15" s="64"/>
      <c r="C15" s="7">
        <v>0.50347222222222221</v>
      </c>
      <c r="D15" s="17" t="s">
        <v>60</v>
      </c>
      <c r="E15" s="11"/>
      <c r="F15" s="11">
        <f>500*4*2</f>
        <v>4000</v>
      </c>
      <c r="G15" s="11"/>
      <c r="H15" s="11"/>
      <c r="I15" s="11"/>
      <c r="J15" s="20" t="s">
        <v>62</v>
      </c>
      <c r="K15" s="16" t="s">
        <v>61</v>
      </c>
    </row>
    <row r="16" spans="1:14" s="5" customFormat="1" ht="49.95" customHeight="1" x14ac:dyDescent="0.25">
      <c r="A16" s="66"/>
      <c r="B16" s="64"/>
      <c r="C16" s="7">
        <v>0.51388888888888895</v>
      </c>
      <c r="D16" s="36" t="s">
        <v>63</v>
      </c>
      <c r="E16" s="11"/>
      <c r="F16" s="11"/>
      <c r="G16" s="11">
        <v>2100</v>
      </c>
      <c r="H16" s="11"/>
      <c r="I16" s="11"/>
      <c r="J16" s="20" t="s">
        <v>64</v>
      </c>
      <c r="K16" s="17" t="s">
        <v>67</v>
      </c>
    </row>
    <row r="17" spans="1:11" ht="57.6" x14ac:dyDescent="0.25">
      <c r="A17" s="66"/>
      <c r="B17" s="64"/>
      <c r="C17" s="7">
        <v>0.55555555555555558</v>
      </c>
      <c r="D17" s="41" t="s">
        <v>250</v>
      </c>
      <c r="E17" s="6"/>
      <c r="F17" s="6"/>
      <c r="G17" s="6"/>
      <c r="H17" s="17">
        <f>12400*6</f>
        <v>74400</v>
      </c>
      <c r="I17" s="6"/>
      <c r="J17" s="20" t="s">
        <v>65</v>
      </c>
      <c r="K17" s="17" t="s">
        <v>68</v>
      </c>
    </row>
    <row r="18" spans="1:11" x14ac:dyDescent="0.25">
      <c r="A18" s="66"/>
      <c r="B18" s="64"/>
      <c r="C18" s="7">
        <v>0.59722222222222221</v>
      </c>
      <c r="D18" s="6" t="s">
        <v>11</v>
      </c>
      <c r="E18" s="6"/>
      <c r="F18" s="6"/>
      <c r="G18" s="6"/>
      <c r="H18" s="6"/>
      <c r="I18" s="6"/>
      <c r="J18" s="20" t="s">
        <v>66</v>
      </c>
      <c r="K18" s="8"/>
    </row>
    <row r="19" spans="1:11" ht="28.8" x14ac:dyDescent="0.25">
      <c r="A19" s="66"/>
      <c r="B19" s="64"/>
      <c r="C19" s="7">
        <v>0.61458333333333337</v>
      </c>
      <c r="D19" s="35" t="s">
        <v>12</v>
      </c>
      <c r="E19" s="11">
        <f>500*2</f>
        <v>1000</v>
      </c>
      <c r="F19" s="11"/>
      <c r="G19" s="11"/>
      <c r="H19" s="11"/>
      <c r="I19" s="11"/>
      <c r="J19" s="20" t="s">
        <v>69</v>
      </c>
      <c r="K19" s="17" t="s">
        <v>72</v>
      </c>
    </row>
    <row r="20" spans="1:11" x14ac:dyDescent="0.25">
      <c r="A20" s="66"/>
      <c r="B20" s="64"/>
      <c r="C20" s="7">
        <v>0.63194444444444442</v>
      </c>
      <c r="D20" s="16" t="s">
        <v>70</v>
      </c>
      <c r="E20" s="11"/>
      <c r="F20" s="11"/>
      <c r="G20" s="11"/>
      <c r="H20" s="11"/>
      <c r="I20" s="11"/>
      <c r="J20" s="20" t="s">
        <v>71</v>
      </c>
      <c r="K20" s="8"/>
    </row>
    <row r="21" spans="1:11" ht="28.8" x14ac:dyDescent="0.25">
      <c r="A21" s="66"/>
      <c r="B21" s="64"/>
      <c r="C21" s="7">
        <v>0.66319444444444442</v>
      </c>
      <c r="D21" s="35" t="s">
        <v>13</v>
      </c>
      <c r="E21" s="11">
        <f>600*2</f>
        <v>1200</v>
      </c>
      <c r="F21" s="11"/>
      <c r="G21" s="11">
        <v>130</v>
      </c>
      <c r="H21" s="11"/>
      <c r="I21" s="11"/>
      <c r="J21" s="20" t="s">
        <v>74</v>
      </c>
      <c r="K21" s="17" t="s">
        <v>73</v>
      </c>
    </row>
    <row r="22" spans="1:11" x14ac:dyDescent="0.25">
      <c r="A22" s="66"/>
      <c r="B22" s="64"/>
      <c r="C22" s="7">
        <v>0.70833333333333337</v>
      </c>
      <c r="D22" s="8" t="s">
        <v>14</v>
      </c>
      <c r="E22" s="11"/>
      <c r="F22" s="11"/>
      <c r="G22" s="11"/>
      <c r="H22" s="11"/>
      <c r="I22" s="11"/>
      <c r="J22" s="20" t="s">
        <v>71</v>
      </c>
      <c r="K22" s="8"/>
    </row>
    <row r="23" spans="1:11" s="5" customFormat="1" ht="43.2" x14ac:dyDescent="0.25">
      <c r="A23" s="66"/>
      <c r="B23" s="64"/>
      <c r="C23" s="7">
        <v>0.73958333333333337</v>
      </c>
      <c r="D23" s="34" t="s">
        <v>76</v>
      </c>
      <c r="E23" s="11"/>
      <c r="F23" s="11"/>
      <c r="G23" s="11">
        <v>220</v>
      </c>
      <c r="H23" s="11"/>
      <c r="I23" s="11">
        <v>400</v>
      </c>
      <c r="J23" s="20" t="s">
        <v>140</v>
      </c>
      <c r="K23" s="17" t="s">
        <v>75</v>
      </c>
    </row>
    <row r="24" spans="1:11" s="5" customFormat="1" ht="30" customHeight="1" x14ac:dyDescent="0.25">
      <c r="A24" s="66"/>
      <c r="B24" s="64"/>
      <c r="C24" s="7">
        <v>0.78125</v>
      </c>
      <c r="D24" s="36" t="s">
        <v>77</v>
      </c>
      <c r="E24" s="11"/>
      <c r="F24" s="11"/>
      <c r="G24" s="11">
        <f>1750+1500</f>
        <v>3250</v>
      </c>
      <c r="H24" s="11"/>
      <c r="I24" s="11"/>
      <c r="J24" s="20" t="s">
        <v>79</v>
      </c>
      <c r="K24" s="16" t="s">
        <v>78</v>
      </c>
    </row>
    <row r="25" spans="1:11" s="5" customFormat="1" ht="28.8" x14ac:dyDescent="0.25">
      <c r="A25" s="66"/>
      <c r="B25" s="64"/>
      <c r="C25" s="7">
        <v>0.83333333333333337</v>
      </c>
      <c r="D25" s="16" t="s">
        <v>80</v>
      </c>
      <c r="E25" s="11"/>
      <c r="F25" s="11"/>
      <c r="G25" s="11">
        <v>413</v>
      </c>
      <c r="H25" s="11"/>
      <c r="I25" s="11"/>
      <c r="J25" s="20" t="s">
        <v>141</v>
      </c>
      <c r="K25" s="11"/>
    </row>
    <row r="26" spans="1:11" x14ac:dyDescent="0.25">
      <c r="A26" s="59">
        <v>42897</v>
      </c>
      <c r="B26" s="56" t="s">
        <v>145</v>
      </c>
      <c r="C26" s="25">
        <v>0.31944444444444448</v>
      </c>
      <c r="D26" s="26" t="s">
        <v>81</v>
      </c>
      <c r="E26" s="27"/>
      <c r="F26" s="27"/>
      <c r="G26" s="27"/>
      <c r="H26" s="27"/>
      <c r="I26" s="27"/>
      <c r="J26" s="28" t="s">
        <v>66</v>
      </c>
      <c r="K26" s="27"/>
    </row>
    <row r="27" spans="1:11" ht="28.8" x14ac:dyDescent="0.25">
      <c r="A27" s="71"/>
      <c r="B27" s="57"/>
      <c r="C27" s="25">
        <v>0.35416666666666669</v>
      </c>
      <c r="D27" s="32" t="s">
        <v>15</v>
      </c>
      <c r="E27" s="27">
        <f>600*2</f>
        <v>1200</v>
      </c>
      <c r="F27" s="27"/>
      <c r="G27" s="27"/>
      <c r="H27" s="27"/>
      <c r="I27" s="27">
        <v>2</v>
      </c>
      <c r="J27" s="28" t="s">
        <v>88</v>
      </c>
      <c r="K27" s="29" t="s">
        <v>82</v>
      </c>
    </row>
    <row r="28" spans="1:11" x14ac:dyDescent="0.25">
      <c r="A28" s="71"/>
      <c r="B28" s="57"/>
      <c r="C28" s="25">
        <v>0.3888888888888889</v>
      </c>
      <c r="D28" s="27" t="s">
        <v>16</v>
      </c>
      <c r="E28" s="27"/>
      <c r="F28" s="27"/>
      <c r="G28" s="27"/>
      <c r="H28" s="27"/>
      <c r="I28" s="27"/>
      <c r="J28" s="28" t="s">
        <v>71</v>
      </c>
      <c r="K28" s="27"/>
    </row>
    <row r="29" spans="1:11" ht="28.8" x14ac:dyDescent="0.25">
      <c r="A29" s="71"/>
      <c r="B29" s="57"/>
      <c r="C29" s="25">
        <v>0.41180555555555554</v>
      </c>
      <c r="D29" s="32" t="s">
        <v>17</v>
      </c>
      <c r="E29" s="27"/>
      <c r="F29" s="27"/>
      <c r="G29" s="27"/>
      <c r="H29" s="27"/>
      <c r="I29" s="27"/>
      <c r="J29" s="28" t="s">
        <v>83</v>
      </c>
      <c r="K29" s="29" t="s">
        <v>84</v>
      </c>
    </row>
    <row r="30" spans="1:11" x14ac:dyDescent="0.25">
      <c r="A30" s="71"/>
      <c r="B30" s="57"/>
      <c r="C30" s="25">
        <v>0.43055555555555558</v>
      </c>
      <c r="D30" s="27" t="s">
        <v>18</v>
      </c>
      <c r="E30" s="27"/>
      <c r="F30" s="27"/>
      <c r="G30" s="27"/>
      <c r="H30" s="27"/>
      <c r="I30" s="27"/>
      <c r="J30" s="28" t="s">
        <v>202</v>
      </c>
      <c r="K30" s="27"/>
    </row>
    <row r="31" spans="1:11" x14ac:dyDescent="0.25">
      <c r="A31" s="71"/>
      <c r="B31" s="57"/>
      <c r="C31" s="25">
        <v>0.45</v>
      </c>
      <c r="D31" s="27" t="s">
        <v>19</v>
      </c>
      <c r="E31" s="27">
        <f>500*2</f>
        <v>1000</v>
      </c>
      <c r="F31" s="27"/>
      <c r="G31" s="27">
        <v>160</v>
      </c>
      <c r="H31" s="27"/>
      <c r="I31" s="27"/>
      <c r="J31" s="28" t="s">
        <v>104</v>
      </c>
      <c r="K31" s="27" t="s">
        <v>0</v>
      </c>
    </row>
    <row r="32" spans="1:11" ht="28.8" x14ac:dyDescent="0.25">
      <c r="A32" s="71"/>
      <c r="B32" s="57"/>
      <c r="C32" s="25">
        <v>0.46736111111111112</v>
      </c>
      <c r="D32" s="27" t="s">
        <v>20</v>
      </c>
      <c r="E32" s="27"/>
      <c r="F32" s="27"/>
      <c r="G32" s="27">
        <v>229</v>
      </c>
      <c r="H32" s="27"/>
      <c r="I32" s="27"/>
      <c r="J32" s="28" t="s">
        <v>142</v>
      </c>
      <c r="K32" s="27"/>
    </row>
    <row r="33" spans="1:11" s="5" customFormat="1" x14ac:dyDescent="0.25">
      <c r="A33" s="71"/>
      <c r="B33" s="57"/>
      <c r="C33" s="25">
        <v>0.5</v>
      </c>
      <c r="D33" s="26" t="s">
        <v>85</v>
      </c>
      <c r="E33" s="27"/>
      <c r="F33" s="27"/>
      <c r="G33" s="27"/>
      <c r="H33" s="27"/>
      <c r="I33" s="27"/>
      <c r="J33" s="28" t="s">
        <v>94</v>
      </c>
      <c r="K33" s="27"/>
    </row>
    <row r="34" spans="1:11" s="5" customFormat="1" ht="43.2" x14ac:dyDescent="0.25">
      <c r="A34" s="71"/>
      <c r="B34" s="57"/>
      <c r="C34" s="25">
        <v>0.52083333333333337</v>
      </c>
      <c r="D34" s="37" t="s">
        <v>89</v>
      </c>
      <c r="E34" s="27"/>
      <c r="F34" s="27"/>
      <c r="G34" s="27">
        <f>1000+900</f>
        <v>1900</v>
      </c>
      <c r="H34" s="27"/>
      <c r="I34" s="27"/>
      <c r="J34" s="28" t="s">
        <v>284</v>
      </c>
      <c r="K34" s="26" t="s">
        <v>86</v>
      </c>
    </row>
    <row r="35" spans="1:11" ht="28.8" x14ac:dyDescent="0.25">
      <c r="A35" s="71"/>
      <c r="B35" s="57"/>
      <c r="C35" s="25">
        <v>0.57291666666666663</v>
      </c>
      <c r="D35" s="33" t="s">
        <v>87</v>
      </c>
      <c r="E35" s="27"/>
      <c r="F35" s="27"/>
      <c r="G35" s="27"/>
      <c r="H35" s="27"/>
      <c r="I35" s="27">
        <f>300+630</f>
        <v>930</v>
      </c>
      <c r="J35" s="30" t="s">
        <v>95</v>
      </c>
      <c r="K35" s="31" t="s">
        <v>91</v>
      </c>
    </row>
    <row r="36" spans="1:11" x14ac:dyDescent="0.25">
      <c r="A36" s="71"/>
      <c r="B36" s="57"/>
      <c r="C36" s="25">
        <v>0.625</v>
      </c>
      <c r="D36" s="27" t="s">
        <v>21</v>
      </c>
      <c r="E36" s="27"/>
      <c r="F36" s="27"/>
      <c r="G36" s="27">
        <v>750</v>
      </c>
      <c r="H36" s="27"/>
      <c r="I36" s="27"/>
      <c r="J36" s="30" t="s">
        <v>92</v>
      </c>
      <c r="K36" s="27"/>
    </row>
    <row r="37" spans="1:11" ht="28.8" x14ac:dyDescent="0.25">
      <c r="A37" s="71"/>
      <c r="B37" s="57"/>
      <c r="C37" s="25">
        <v>0.64236111111111105</v>
      </c>
      <c r="D37" s="32" t="s">
        <v>22</v>
      </c>
      <c r="E37" s="27">
        <f>400*2</f>
        <v>800</v>
      </c>
      <c r="F37" s="27"/>
      <c r="G37" s="27"/>
      <c r="H37" s="27"/>
      <c r="I37" s="27"/>
      <c r="J37" s="28" t="s">
        <v>93</v>
      </c>
      <c r="K37" s="31" t="s">
        <v>96</v>
      </c>
    </row>
    <row r="38" spans="1:11" x14ac:dyDescent="0.25">
      <c r="A38" s="71"/>
      <c r="B38" s="57"/>
      <c r="C38" s="25">
        <v>0.68402777777777779</v>
      </c>
      <c r="D38" s="27" t="s">
        <v>23</v>
      </c>
      <c r="E38" s="27"/>
      <c r="F38" s="27"/>
      <c r="G38" s="27"/>
      <c r="H38" s="27"/>
      <c r="I38" s="27"/>
      <c r="J38" s="30" t="s">
        <v>100</v>
      </c>
      <c r="K38" s="31"/>
    </row>
    <row r="39" spans="1:11" ht="43.2" x14ac:dyDescent="0.25">
      <c r="A39" s="71"/>
      <c r="B39" s="57"/>
      <c r="C39" s="25">
        <v>0.71180555555555547</v>
      </c>
      <c r="D39" s="32" t="s">
        <v>24</v>
      </c>
      <c r="E39" s="27"/>
      <c r="F39" s="27"/>
      <c r="G39" s="27"/>
      <c r="H39" s="27"/>
      <c r="I39" s="27"/>
      <c r="J39" s="28" t="s">
        <v>98</v>
      </c>
      <c r="K39" s="31" t="s">
        <v>97</v>
      </c>
    </row>
    <row r="40" spans="1:11" s="14" customFormat="1" x14ac:dyDescent="0.25">
      <c r="A40" s="71"/>
      <c r="B40" s="57"/>
      <c r="C40" s="25">
        <v>0.73611111111111116</v>
      </c>
      <c r="D40" s="27" t="s">
        <v>99</v>
      </c>
      <c r="E40" s="27"/>
      <c r="F40" s="27"/>
      <c r="G40" s="27"/>
      <c r="H40" s="27"/>
      <c r="I40" s="27"/>
      <c r="J40" s="30" t="s">
        <v>101</v>
      </c>
      <c r="K40" s="27"/>
    </row>
    <row r="41" spans="1:11" s="14" customFormat="1" ht="43.2" x14ac:dyDescent="0.25">
      <c r="A41" s="71"/>
      <c r="B41" s="57"/>
      <c r="C41" s="25">
        <v>0.79166666666666663</v>
      </c>
      <c r="D41" s="37" t="s">
        <v>105</v>
      </c>
      <c r="E41" s="27"/>
      <c r="F41" s="27"/>
      <c r="G41" s="27">
        <v>3328</v>
      </c>
      <c r="H41" s="27"/>
      <c r="I41" s="27"/>
      <c r="J41" s="28" t="s">
        <v>115</v>
      </c>
      <c r="K41" s="27" t="s">
        <v>102</v>
      </c>
    </row>
    <row r="42" spans="1:11" ht="28.8" x14ac:dyDescent="0.25">
      <c r="A42" s="71"/>
      <c r="B42" s="58"/>
      <c r="C42" s="25">
        <v>0.84027777777777779</v>
      </c>
      <c r="D42" s="31" t="s">
        <v>103</v>
      </c>
      <c r="E42" s="27"/>
      <c r="F42" s="27"/>
      <c r="G42" s="27">
        <v>410</v>
      </c>
      <c r="H42" s="27"/>
      <c r="I42" s="27"/>
      <c r="J42" s="28" t="s">
        <v>143</v>
      </c>
      <c r="K42" s="27"/>
    </row>
    <row r="43" spans="1:11" s="14" customFormat="1" x14ac:dyDescent="0.25">
      <c r="A43" s="66">
        <v>42898</v>
      </c>
      <c r="B43" s="63" t="s">
        <v>146</v>
      </c>
      <c r="C43" s="7">
        <v>0.34930555555555554</v>
      </c>
      <c r="D43" s="16" t="s">
        <v>106</v>
      </c>
      <c r="E43" s="15"/>
      <c r="F43" s="15">
        <f>710*2</f>
        <v>1420</v>
      </c>
      <c r="G43" s="15"/>
      <c r="H43" s="15"/>
      <c r="I43" s="15"/>
      <c r="J43" s="20" t="s">
        <v>109</v>
      </c>
      <c r="K43" s="15"/>
    </row>
    <row r="44" spans="1:11" s="14" customFormat="1" ht="28.8" x14ac:dyDescent="0.25">
      <c r="A44" s="66"/>
      <c r="B44" s="64"/>
      <c r="C44" s="7">
        <v>0.40972222222222227</v>
      </c>
      <c r="D44" s="17" t="s">
        <v>110</v>
      </c>
      <c r="E44" s="15"/>
      <c r="F44" s="15"/>
      <c r="G44" s="15"/>
      <c r="H44" s="15"/>
      <c r="I44" s="15">
        <f>4000+320+540</f>
        <v>4860</v>
      </c>
      <c r="J44" s="20" t="s">
        <v>108</v>
      </c>
      <c r="K44" s="16" t="s">
        <v>107</v>
      </c>
    </row>
    <row r="45" spans="1:11" s="14" customFormat="1" ht="28.8" x14ac:dyDescent="0.25">
      <c r="A45" s="66"/>
      <c r="B45" s="64"/>
      <c r="C45" s="7">
        <v>0.4548611111111111</v>
      </c>
      <c r="D45" s="17" t="s">
        <v>112</v>
      </c>
      <c r="E45" s="15"/>
      <c r="F45" s="15"/>
      <c r="G45" s="15"/>
      <c r="H45" s="15"/>
      <c r="I45" s="15"/>
      <c r="J45" s="20" t="s">
        <v>113</v>
      </c>
      <c r="K45" s="15"/>
    </row>
    <row r="46" spans="1:11" s="14" customFormat="1" ht="43.2" x14ac:dyDescent="0.25">
      <c r="A46" s="66"/>
      <c r="B46" s="64"/>
      <c r="C46" s="7">
        <v>0.47222222222222227</v>
      </c>
      <c r="D46" s="36" t="s">
        <v>114</v>
      </c>
      <c r="E46" s="15"/>
      <c r="F46" s="15"/>
      <c r="G46" s="15">
        <v>2070</v>
      </c>
      <c r="H46" s="15"/>
      <c r="I46" s="15"/>
      <c r="J46" s="20" t="s">
        <v>116</v>
      </c>
      <c r="K46" s="16" t="s">
        <v>117</v>
      </c>
    </row>
    <row r="47" spans="1:11" s="14" customFormat="1" ht="28.8" x14ac:dyDescent="0.25">
      <c r="A47" s="66"/>
      <c r="B47" s="64"/>
      <c r="C47" s="7">
        <v>0.50347222222222221</v>
      </c>
      <c r="D47" s="35" t="s">
        <v>111</v>
      </c>
      <c r="E47" s="15"/>
      <c r="F47" s="15"/>
      <c r="G47" s="15"/>
      <c r="H47" s="15"/>
      <c r="I47" s="15"/>
      <c r="J47" s="20" t="s">
        <v>118</v>
      </c>
      <c r="K47" s="16" t="s">
        <v>119</v>
      </c>
    </row>
    <row r="48" spans="1:11" s="14" customFormat="1" x14ac:dyDescent="0.25">
      <c r="A48" s="66"/>
      <c r="B48" s="64"/>
      <c r="C48" s="7">
        <v>0.51597222222222217</v>
      </c>
      <c r="D48" s="35" t="s">
        <v>129</v>
      </c>
      <c r="E48" s="15"/>
      <c r="F48" s="15"/>
      <c r="G48" s="15">
        <v>160</v>
      </c>
      <c r="H48" s="15"/>
      <c r="I48" s="15">
        <f>150*2</f>
        <v>300</v>
      </c>
      <c r="J48" s="20" t="s">
        <v>122</v>
      </c>
      <c r="K48" s="16" t="s">
        <v>121</v>
      </c>
    </row>
    <row r="49" spans="1:11" s="14" customFormat="1" x14ac:dyDescent="0.25">
      <c r="A49" s="66"/>
      <c r="B49" s="64"/>
      <c r="C49" s="7">
        <v>0.58819444444444446</v>
      </c>
      <c r="D49" s="35" t="s">
        <v>123</v>
      </c>
      <c r="E49" s="15">
        <f>500*2</f>
        <v>1000</v>
      </c>
      <c r="F49" s="15"/>
      <c r="G49" s="15"/>
      <c r="H49" s="15"/>
      <c r="I49" s="15"/>
      <c r="J49" s="20" t="s">
        <v>125</v>
      </c>
      <c r="K49" s="16" t="s">
        <v>124</v>
      </c>
    </row>
    <row r="50" spans="1:11" s="14" customFormat="1" ht="28.8" x14ac:dyDescent="0.25">
      <c r="A50" s="66"/>
      <c r="B50" s="64"/>
      <c r="C50" s="7">
        <v>0.61111111111111105</v>
      </c>
      <c r="D50" s="17" t="s">
        <v>126</v>
      </c>
      <c r="E50" s="15"/>
      <c r="F50" s="15"/>
      <c r="G50" s="15"/>
      <c r="H50" s="15"/>
      <c r="I50" s="15"/>
      <c r="J50" s="20" t="s">
        <v>128</v>
      </c>
      <c r="K50" s="15"/>
    </row>
    <row r="51" spans="1:11" s="14" customFormat="1" ht="28.8" x14ac:dyDescent="0.25">
      <c r="A51" s="66"/>
      <c r="B51" s="64"/>
      <c r="C51" s="7">
        <v>0.64930555555555558</v>
      </c>
      <c r="D51" s="34" t="s">
        <v>127</v>
      </c>
      <c r="E51" s="15"/>
      <c r="F51" s="15"/>
      <c r="G51" s="15"/>
      <c r="H51" s="15"/>
      <c r="I51" s="15"/>
      <c r="J51" s="20" t="s">
        <v>130</v>
      </c>
      <c r="K51" s="16" t="s">
        <v>117</v>
      </c>
    </row>
    <row r="52" spans="1:11" s="14" customFormat="1" x14ac:dyDescent="0.25">
      <c r="A52" s="66"/>
      <c r="B52" s="64"/>
      <c r="C52" s="7">
        <v>0.66666666666666663</v>
      </c>
      <c r="D52" s="34" t="s">
        <v>131</v>
      </c>
      <c r="E52" s="15"/>
      <c r="F52" s="15"/>
      <c r="G52" s="15"/>
      <c r="H52" s="15"/>
      <c r="I52" s="15"/>
      <c r="J52" s="20" t="s">
        <v>132</v>
      </c>
      <c r="K52" s="16" t="s">
        <v>120</v>
      </c>
    </row>
    <row r="53" spans="1:11" s="14" customFormat="1" x14ac:dyDescent="0.25">
      <c r="A53" s="66"/>
      <c r="B53" s="64"/>
      <c r="C53" s="7">
        <v>0.73263888888888884</v>
      </c>
      <c r="D53" s="17" t="s">
        <v>133</v>
      </c>
      <c r="E53" s="15"/>
      <c r="F53" s="15"/>
      <c r="G53" s="15"/>
      <c r="H53" s="15"/>
      <c r="I53" s="15"/>
      <c r="J53" s="20"/>
      <c r="K53" s="16"/>
    </row>
    <row r="54" spans="1:11" s="14" customFormat="1" ht="43.2" x14ac:dyDescent="0.25">
      <c r="A54" s="66"/>
      <c r="B54" s="64"/>
      <c r="C54" s="7">
        <v>0.75694444444444453</v>
      </c>
      <c r="D54" s="36" t="s">
        <v>134</v>
      </c>
      <c r="E54" s="15"/>
      <c r="F54" s="15"/>
      <c r="G54" s="15">
        <v>1554</v>
      </c>
      <c r="H54" s="15"/>
      <c r="I54" s="15"/>
      <c r="J54" s="20" t="s">
        <v>137</v>
      </c>
      <c r="K54" s="16" t="s">
        <v>138</v>
      </c>
    </row>
    <row r="55" spans="1:11" s="14" customFormat="1" x14ac:dyDescent="0.25">
      <c r="A55" s="66"/>
      <c r="B55" s="65"/>
      <c r="C55" s="7">
        <v>0.7993055555555556</v>
      </c>
      <c r="D55" s="16" t="s">
        <v>135</v>
      </c>
      <c r="E55" s="15"/>
      <c r="F55" s="15">
        <f>710*2</f>
        <v>1420</v>
      </c>
      <c r="G55" s="15"/>
      <c r="H55" s="15"/>
      <c r="I55" s="15"/>
      <c r="J55" s="20" t="s">
        <v>136</v>
      </c>
      <c r="K55" s="16"/>
    </row>
    <row r="56" spans="1:11" s="14" customFormat="1" x14ac:dyDescent="0.25">
      <c r="A56" s="68">
        <v>42899</v>
      </c>
      <c r="B56" s="56" t="s">
        <v>147</v>
      </c>
      <c r="C56" s="25">
        <v>0.33333333333333331</v>
      </c>
      <c r="D56" s="29" t="s">
        <v>139</v>
      </c>
      <c r="E56" s="27"/>
      <c r="F56" s="27"/>
      <c r="G56" s="27">
        <f>421+310</f>
        <v>731</v>
      </c>
      <c r="H56" s="27"/>
      <c r="I56" s="27"/>
      <c r="J56" s="28"/>
      <c r="K56" s="27"/>
    </row>
    <row r="57" spans="1:11" ht="30" customHeight="1" x14ac:dyDescent="0.25">
      <c r="A57" s="69"/>
      <c r="B57" s="57"/>
      <c r="C57" s="25">
        <v>0.35416666666666669</v>
      </c>
      <c r="D57" s="29" t="s">
        <v>148</v>
      </c>
      <c r="E57" s="27"/>
      <c r="F57" s="27">
        <f>300*2</f>
        <v>600</v>
      </c>
      <c r="G57" s="27"/>
      <c r="H57" s="27"/>
      <c r="I57" s="27"/>
      <c r="J57" s="28" t="s">
        <v>149</v>
      </c>
      <c r="K57" s="27"/>
    </row>
    <row r="58" spans="1:11" ht="28.8" x14ac:dyDescent="0.25">
      <c r="A58" s="69"/>
      <c r="B58" s="57"/>
      <c r="C58" s="25">
        <v>0.37916666666666665</v>
      </c>
      <c r="D58" s="32" t="s">
        <v>150</v>
      </c>
      <c r="E58" s="27">
        <f>800*2</f>
        <v>1600</v>
      </c>
      <c r="F58" s="27"/>
      <c r="G58" s="27"/>
      <c r="H58" s="27"/>
      <c r="I58" s="27">
        <v>200</v>
      </c>
      <c r="J58" s="28" t="s">
        <v>211</v>
      </c>
      <c r="K58" s="29" t="s">
        <v>151</v>
      </c>
    </row>
    <row r="59" spans="1:11" ht="28.8" x14ac:dyDescent="0.25">
      <c r="A59" s="69"/>
      <c r="B59" s="57"/>
      <c r="C59" s="25">
        <v>0.47083333333333338</v>
      </c>
      <c r="D59" s="27" t="s">
        <v>25</v>
      </c>
      <c r="E59" s="27"/>
      <c r="F59" s="27">
        <f>230*2+190*2</f>
        <v>840</v>
      </c>
      <c r="G59" s="27"/>
      <c r="H59" s="27"/>
      <c r="I59" s="27"/>
      <c r="J59" s="28" t="s">
        <v>152</v>
      </c>
      <c r="K59" s="27"/>
    </row>
    <row r="60" spans="1:11" ht="28.8" x14ac:dyDescent="0.25">
      <c r="A60" s="69"/>
      <c r="B60" s="57"/>
      <c r="C60" s="25">
        <v>0.49305555555555558</v>
      </c>
      <c r="D60" s="29" t="s">
        <v>155</v>
      </c>
      <c r="E60" s="27"/>
      <c r="F60" s="27"/>
      <c r="G60" s="27"/>
      <c r="H60" s="27"/>
      <c r="I60" s="27"/>
      <c r="J60" s="38" t="s">
        <v>154</v>
      </c>
      <c r="K60" s="27"/>
    </row>
    <row r="61" spans="1:11" ht="28.8" x14ac:dyDescent="0.25">
      <c r="A61" s="69"/>
      <c r="B61" s="57"/>
      <c r="C61" s="25">
        <v>0.51388888888888895</v>
      </c>
      <c r="D61" s="32" t="s">
        <v>153</v>
      </c>
      <c r="E61" s="27"/>
      <c r="F61" s="27">
        <f>600*2</f>
        <v>1200</v>
      </c>
      <c r="G61" s="27"/>
      <c r="H61" s="27"/>
      <c r="I61" s="27"/>
      <c r="J61" s="28" t="s">
        <v>157</v>
      </c>
      <c r="K61" s="29" t="s">
        <v>156</v>
      </c>
    </row>
    <row r="62" spans="1:11" ht="28.8" x14ac:dyDescent="0.25">
      <c r="A62" s="69"/>
      <c r="B62" s="57"/>
      <c r="C62" s="25">
        <v>0.54166666666666663</v>
      </c>
      <c r="D62" s="33" t="s">
        <v>159</v>
      </c>
      <c r="E62" s="27"/>
      <c r="F62" s="27"/>
      <c r="G62" s="27">
        <f>324+350</f>
        <v>674</v>
      </c>
      <c r="H62" s="27"/>
      <c r="I62" s="27"/>
      <c r="J62" s="28" t="s">
        <v>160</v>
      </c>
      <c r="K62" s="26" t="s">
        <v>117</v>
      </c>
    </row>
    <row r="63" spans="1:11" s="14" customFormat="1" x14ac:dyDescent="0.25">
      <c r="A63" s="69"/>
      <c r="B63" s="57"/>
      <c r="C63" s="25">
        <v>0.57986111111111105</v>
      </c>
      <c r="D63" s="33" t="s">
        <v>158</v>
      </c>
      <c r="E63" s="27"/>
      <c r="F63" s="27"/>
      <c r="G63" s="27"/>
      <c r="H63" s="27"/>
      <c r="I63" s="27">
        <v>300</v>
      </c>
      <c r="J63" s="28" t="s">
        <v>162</v>
      </c>
      <c r="K63" s="26" t="s">
        <v>102</v>
      </c>
    </row>
    <row r="64" spans="1:11" s="14" customFormat="1" ht="29.4" customHeight="1" x14ac:dyDescent="0.25">
      <c r="A64" s="69"/>
      <c r="B64" s="57"/>
      <c r="C64" s="25">
        <v>0.60833333333333328</v>
      </c>
      <c r="D64" s="26" t="s">
        <v>161</v>
      </c>
      <c r="E64" s="27"/>
      <c r="F64" s="27"/>
      <c r="G64" s="27"/>
      <c r="H64" s="27"/>
      <c r="I64" s="27"/>
      <c r="J64" s="28" t="s">
        <v>164</v>
      </c>
      <c r="K64" s="27"/>
    </row>
    <row r="65" spans="1:11" s="14" customFormat="1" ht="36" customHeight="1" x14ac:dyDescent="0.25">
      <c r="A65" s="69"/>
      <c r="B65" s="57"/>
      <c r="C65" s="25">
        <v>0.61458333333333337</v>
      </c>
      <c r="D65" s="37" t="s">
        <v>163</v>
      </c>
      <c r="E65" s="27"/>
      <c r="F65" s="27"/>
      <c r="G65" s="27">
        <v>2430</v>
      </c>
      <c r="H65" s="27"/>
      <c r="I65" s="27"/>
      <c r="J65" s="28" t="s">
        <v>165</v>
      </c>
      <c r="K65" s="26" t="s">
        <v>90</v>
      </c>
    </row>
    <row r="66" spans="1:11" ht="28.8" x14ac:dyDescent="0.25">
      <c r="A66" s="69"/>
      <c r="B66" s="57"/>
      <c r="C66" s="25">
        <v>0.66597222222222219</v>
      </c>
      <c r="D66" s="29" t="s">
        <v>166</v>
      </c>
      <c r="E66" s="27"/>
      <c r="F66" s="27">
        <f>240*2</f>
        <v>480</v>
      </c>
      <c r="G66" s="27"/>
      <c r="H66" s="27"/>
      <c r="I66" s="27"/>
      <c r="J66" s="28" t="s">
        <v>167</v>
      </c>
      <c r="K66" s="27"/>
    </row>
    <row r="67" spans="1:11" s="14" customFormat="1" ht="28.8" x14ac:dyDescent="0.25">
      <c r="A67" s="69"/>
      <c r="B67" s="57"/>
      <c r="C67" s="25">
        <v>0.68055555555555547</v>
      </c>
      <c r="D67" s="33" t="s">
        <v>168</v>
      </c>
      <c r="E67" s="27"/>
      <c r="F67" s="27"/>
      <c r="G67" s="27">
        <f>141+151</f>
        <v>292</v>
      </c>
      <c r="H67" s="27"/>
      <c r="I67" s="27">
        <v>1</v>
      </c>
      <c r="J67" s="28" t="s">
        <v>229</v>
      </c>
      <c r="K67" s="26" t="s">
        <v>117</v>
      </c>
    </row>
    <row r="68" spans="1:11" s="14" customFormat="1" x14ac:dyDescent="0.25">
      <c r="A68" s="69"/>
      <c r="B68" s="57"/>
      <c r="C68" s="25">
        <v>0.75</v>
      </c>
      <c r="D68" s="26" t="s">
        <v>169</v>
      </c>
      <c r="E68" s="27"/>
      <c r="F68" s="27">
        <f>220*2</f>
        <v>440</v>
      </c>
      <c r="G68" s="27"/>
      <c r="H68" s="27"/>
      <c r="I68" s="27"/>
      <c r="J68" s="28" t="s">
        <v>170</v>
      </c>
      <c r="K68" s="27"/>
    </row>
    <row r="69" spans="1:11" s="14" customFormat="1" ht="28.8" x14ac:dyDescent="0.25">
      <c r="A69" s="69"/>
      <c r="B69" s="57"/>
      <c r="C69" s="25">
        <v>0.79166666666666663</v>
      </c>
      <c r="D69" s="37" t="s">
        <v>171</v>
      </c>
      <c r="E69" s="27"/>
      <c r="F69" s="27"/>
      <c r="G69" s="27">
        <v>11880</v>
      </c>
      <c r="H69" s="27"/>
      <c r="I69" s="27"/>
      <c r="J69" s="28" t="s">
        <v>172</v>
      </c>
      <c r="K69" s="26" t="s">
        <v>120</v>
      </c>
    </row>
    <row r="70" spans="1:11" s="14" customFormat="1" x14ac:dyDescent="0.25">
      <c r="A70" s="69"/>
      <c r="B70" s="57"/>
      <c r="C70" s="25">
        <v>0.87013888888888891</v>
      </c>
      <c r="D70" s="26" t="s">
        <v>173</v>
      </c>
      <c r="E70" s="27"/>
      <c r="F70" s="27">
        <f>300*2</f>
        <v>600</v>
      </c>
      <c r="G70" s="27"/>
      <c r="H70" s="27"/>
      <c r="I70" s="27"/>
      <c r="J70" s="28" t="s">
        <v>174</v>
      </c>
      <c r="K70" s="26"/>
    </row>
    <row r="71" spans="1:11" ht="28.8" x14ac:dyDescent="0.25">
      <c r="A71" s="70"/>
      <c r="B71" s="58"/>
      <c r="C71" s="25">
        <v>0.88194444444444453</v>
      </c>
      <c r="D71" s="29" t="s">
        <v>219</v>
      </c>
      <c r="E71" s="27"/>
      <c r="F71" s="27"/>
      <c r="G71" s="27">
        <v>214</v>
      </c>
      <c r="H71" s="27"/>
      <c r="I71" s="27"/>
      <c r="J71" s="28" t="s">
        <v>210</v>
      </c>
      <c r="K71" s="27"/>
    </row>
    <row r="72" spans="1:11" ht="86.4" x14ac:dyDescent="0.25">
      <c r="A72" s="66">
        <v>42900</v>
      </c>
      <c r="B72" s="63" t="s">
        <v>175</v>
      </c>
      <c r="C72" s="13">
        <v>0.3527777777777778</v>
      </c>
      <c r="D72" s="17" t="s">
        <v>199</v>
      </c>
      <c r="E72" s="11"/>
      <c r="F72" s="11">
        <f>320*2</f>
        <v>640</v>
      </c>
      <c r="G72" s="11"/>
      <c r="H72" s="11"/>
      <c r="I72" s="11"/>
      <c r="J72" s="20" t="s">
        <v>176</v>
      </c>
      <c r="K72" s="8"/>
    </row>
    <row r="73" spans="1:11" ht="28.8" x14ac:dyDescent="0.25">
      <c r="A73" s="66"/>
      <c r="B73" s="64"/>
      <c r="C73" s="13">
        <v>0.3840277777777778</v>
      </c>
      <c r="D73" s="16" t="s">
        <v>196</v>
      </c>
      <c r="E73" s="11"/>
      <c r="F73" s="11">
        <f>1000*2</f>
        <v>2000</v>
      </c>
      <c r="G73" s="11"/>
      <c r="H73" s="11"/>
      <c r="I73" s="11"/>
      <c r="J73" s="20" t="s">
        <v>198</v>
      </c>
      <c r="K73" s="16" t="s">
        <v>177</v>
      </c>
    </row>
    <row r="74" spans="1:11" ht="28.8" x14ac:dyDescent="0.25">
      <c r="A74" s="66"/>
      <c r="B74" s="64"/>
      <c r="C74" s="7">
        <v>0.39166666666666666</v>
      </c>
      <c r="D74" s="34" t="s">
        <v>183</v>
      </c>
      <c r="E74" s="11"/>
      <c r="F74" s="11"/>
      <c r="G74" s="11"/>
      <c r="H74" s="11"/>
      <c r="I74" s="11"/>
      <c r="J74" s="20" t="s">
        <v>179</v>
      </c>
      <c r="K74" s="16" t="s">
        <v>178</v>
      </c>
    </row>
    <row r="75" spans="1:11" ht="43.2" x14ac:dyDescent="0.25">
      <c r="A75" s="66"/>
      <c r="B75" s="64"/>
      <c r="C75" s="7">
        <v>0.39861111111111108</v>
      </c>
      <c r="D75" s="35" t="s">
        <v>180</v>
      </c>
      <c r="E75" s="11">
        <f>500*2</f>
        <v>1000</v>
      </c>
      <c r="F75" s="11"/>
      <c r="G75" s="11"/>
      <c r="H75" s="11"/>
      <c r="I75" s="11"/>
      <c r="J75" s="20" t="s">
        <v>186</v>
      </c>
      <c r="K75" s="16" t="s">
        <v>182</v>
      </c>
    </row>
    <row r="76" spans="1:11" s="23" customFormat="1" ht="28.8" x14ac:dyDescent="0.25">
      <c r="A76" s="66"/>
      <c r="B76" s="64"/>
      <c r="C76" s="7">
        <v>0.43333333333333335</v>
      </c>
      <c r="D76" s="34" t="s">
        <v>184</v>
      </c>
      <c r="E76" s="24"/>
      <c r="F76" s="24"/>
      <c r="G76" s="24"/>
      <c r="H76" s="24"/>
      <c r="I76" s="24"/>
      <c r="J76" s="20" t="s">
        <v>185</v>
      </c>
      <c r="K76" s="16" t="s">
        <v>181</v>
      </c>
    </row>
    <row r="77" spans="1:11" ht="28.8" x14ac:dyDescent="0.25">
      <c r="A77" s="66"/>
      <c r="B77" s="64"/>
      <c r="C77" s="7">
        <v>0.44791666666666669</v>
      </c>
      <c r="D77" s="35" t="s">
        <v>26</v>
      </c>
      <c r="E77" s="11"/>
      <c r="F77" s="11"/>
      <c r="G77" s="11"/>
      <c r="H77" s="11"/>
      <c r="I77" s="11"/>
      <c r="J77" s="20" t="s">
        <v>187</v>
      </c>
      <c r="K77" s="17" t="s">
        <v>188</v>
      </c>
    </row>
    <row r="78" spans="1:11" ht="43.2" x14ac:dyDescent="0.25">
      <c r="A78" s="66"/>
      <c r="B78" s="64"/>
      <c r="C78" s="7">
        <v>0.48958333333333331</v>
      </c>
      <c r="D78" s="36" t="s">
        <v>189</v>
      </c>
      <c r="E78" s="11"/>
      <c r="F78" s="11"/>
      <c r="G78" s="11">
        <v>3320</v>
      </c>
      <c r="H78" s="11"/>
      <c r="I78" s="11"/>
      <c r="J78" s="20" t="s">
        <v>190</v>
      </c>
      <c r="K78" s="16" t="s">
        <v>191</v>
      </c>
    </row>
    <row r="79" spans="1:11" x14ac:dyDescent="0.25">
      <c r="A79" s="66"/>
      <c r="B79" s="64"/>
      <c r="C79" s="7">
        <v>0.51041666666666663</v>
      </c>
      <c r="D79" s="16" t="s">
        <v>192</v>
      </c>
      <c r="E79" s="11"/>
      <c r="F79" s="11"/>
      <c r="G79" s="11"/>
      <c r="H79" s="11"/>
      <c r="I79" s="11"/>
      <c r="J79" s="20" t="s">
        <v>193</v>
      </c>
      <c r="K79" s="8"/>
    </row>
    <row r="80" spans="1:11" ht="28.8" x14ac:dyDescent="0.25">
      <c r="A80" s="66"/>
      <c r="B80" s="64"/>
      <c r="C80" s="7">
        <v>0.52430555555555558</v>
      </c>
      <c r="D80" s="35" t="s">
        <v>27</v>
      </c>
      <c r="E80" s="11"/>
      <c r="F80" s="11">
        <f>500*2</f>
        <v>1000</v>
      </c>
      <c r="G80" s="11"/>
      <c r="H80" s="11"/>
      <c r="I80" s="11"/>
      <c r="J80" s="20" t="s">
        <v>195</v>
      </c>
      <c r="K80" s="17" t="s">
        <v>194</v>
      </c>
    </row>
    <row r="81" spans="1:12" ht="28.8" x14ac:dyDescent="0.25">
      <c r="A81" s="66"/>
      <c r="B81" s="64"/>
      <c r="C81" s="7">
        <v>0.61111111111111105</v>
      </c>
      <c r="D81" s="17" t="s">
        <v>197</v>
      </c>
      <c r="E81" s="11"/>
      <c r="F81" s="11"/>
      <c r="G81" s="11"/>
      <c r="H81" s="11"/>
      <c r="I81" s="11"/>
      <c r="J81" s="20" t="s">
        <v>193</v>
      </c>
      <c r="K81" s="8"/>
    </row>
    <row r="82" spans="1:12" x14ac:dyDescent="0.25">
      <c r="A82" s="66"/>
      <c r="B82" s="64"/>
      <c r="C82" s="7">
        <v>0.62847222222222221</v>
      </c>
      <c r="D82" s="16" t="s">
        <v>200</v>
      </c>
      <c r="E82" s="11"/>
      <c r="F82" s="11">
        <f>200*2</f>
        <v>400</v>
      </c>
      <c r="G82" s="11"/>
      <c r="H82" s="11"/>
      <c r="I82" s="11"/>
      <c r="J82" s="10"/>
      <c r="K82" s="8"/>
    </row>
    <row r="83" spans="1:12" s="23" customFormat="1" x14ac:dyDescent="0.25">
      <c r="A83" s="66"/>
      <c r="B83" s="64"/>
      <c r="C83" s="7">
        <v>0.63541666666666663</v>
      </c>
      <c r="D83" s="16" t="s">
        <v>201</v>
      </c>
      <c r="E83" s="24"/>
      <c r="F83" s="24"/>
      <c r="G83" s="24"/>
      <c r="H83" s="24"/>
      <c r="I83" s="24"/>
      <c r="J83" s="20" t="s">
        <v>203</v>
      </c>
      <c r="K83" s="24"/>
    </row>
    <row r="84" spans="1:12" s="23" customFormat="1" x14ac:dyDescent="0.25">
      <c r="A84" s="66"/>
      <c r="B84" s="64"/>
      <c r="C84" s="7">
        <v>0.65277777777777779</v>
      </c>
      <c r="D84" s="16" t="s">
        <v>204</v>
      </c>
      <c r="E84" s="24"/>
      <c r="F84" s="24"/>
      <c r="G84" s="24">
        <v>280</v>
      </c>
      <c r="H84" s="24"/>
      <c r="I84" s="24">
        <v>486</v>
      </c>
      <c r="J84" s="20" t="s">
        <v>205</v>
      </c>
      <c r="K84" s="24"/>
    </row>
    <row r="85" spans="1:12" s="23" customFormat="1" x14ac:dyDescent="0.25">
      <c r="A85" s="66"/>
      <c r="B85" s="64"/>
      <c r="C85" s="7">
        <v>0.6875</v>
      </c>
      <c r="D85" s="16" t="s">
        <v>208</v>
      </c>
      <c r="E85" s="24"/>
      <c r="F85" s="24"/>
      <c r="G85" s="24"/>
      <c r="H85" s="24"/>
      <c r="I85" s="24"/>
      <c r="J85" s="20" t="s">
        <v>207</v>
      </c>
      <c r="K85" s="24"/>
    </row>
    <row r="86" spans="1:12" s="23" customFormat="1" ht="28.8" x14ac:dyDescent="0.25">
      <c r="A86" s="66"/>
      <c r="B86" s="64"/>
      <c r="C86" s="7">
        <v>0.75</v>
      </c>
      <c r="D86" s="34" t="s">
        <v>285</v>
      </c>
      <c r="E86" s="24">
        <f>3150*2</f>
        <v>6300</v>
      </c>
      <c r="F86" s="24"/>
      <c r="G86" s="24"/>
      <c r="H86" s="24"/>
      <c r="I86" s="24">
        <v>540</v>
      </c>
      <c r="J86" s="20" t="s">
        <v>212</v>
      </c>
      <c r="K86" s="17" t="s">
        <v>209</v>
      </c>
    </row>
    <row r="87" spans="1:12" x14ac:dyDescent="0.25">
      <c r="A87" s="66"/>
      <c r="B87" s="64"/>
      <c r="C87" s="7">
        <v>0.80208333333333337</v>
      </c>
      <c r="D87" s="35" t="s">
        <v>206</v>
      </c>
      <c r="E87" s="11"/>
      <c r="F87" s="11"/>
      <c r="G87" s="11"/>
      <c r="H87" s="11"/>
      <c r="I87" s="11"/>
      <c r="J87" s="20" t="s">
        <v>214</v>
      </c>
      <c r="K87" s="16" t="s">
        <v>213</v>
      </c>
    </row>
    <row r="88" spans="1:12" s="23" customFormat="1" x14ac:dyDescent="0.25">
      <c r="A88" s="66"/>
      <c r="B88" s="64"/>
      <c r="C88" s="7">
        <v>0.86111111111111116</v>
      </c>
      <c r="D88" s="16" t="s">
        <v>215</v>
      </c>
      <c r="E88" s="24"/>
      <c r="F88" s="24"/>
      <c r="G88" s="24"/>
      <c r="H88" s="24"/>
      <c r="I88" s="24"/>
      <c r="J88" s="20" t="s">
        <v>203</v>
      </c>
      <c r="K88" s="16"/>
    </row>
    <row r="89" spans="1:12" s="23" customFormat="1" ht="43.2" x14ac:dyDescent="0.25">
      <c r="A89" s="66"/>
      <c r="B89" s="64"/>
      <c r="C89" s="7">
        <v>0.88541666666666663</v>
      </c>
      <c r="D89" s="36" t="s">
        <v>216</v>
      </c>
      <c r="E89" s="24"/>
      <c r="F89" s="24"/>
      <c r="G89" s="24">
        <v>2808</v>
      </c>
      <c r="H89" s="24"/>
      <c r="I89" s="24"/>
      <c r="J89" s="39" t="s">
        <v>217</v>
      </c>
      <c r="K89" s="16" t="s">
        <v>218</v>
      </c>
    </row>
    <row r="90" spans="1:12" ht="28.8" x14ac:dyDescent="0.25">
      <c r="A90" s="66"/>
      <c r="B90" s="65"/>
      <c r="C90" s="7">
        <v>0.90972222222222221</v>
      </c>
      <c r="D90" s="17" t="s">
        <v>219</v>
      </c>
      <c r="E90" s="11"/>
      <c r="F90" s="11"/>
      <c r="G90" s="11">
        <v>343</v>
      </c>
      <c r="H90" s="11"/>
      <c r="I90" s="11"/>
      <c r="J90" s="20" t="s">
        <v>220</v>
      </c>
      <c r="K90" s="8"/>
    </row>
    <row r="91" spans="1:12" x14ac:dyDescent="0.25">
      <c r="A91" s="59">
        <v>42901</v>
      </c>
      <c r="B91" s="56" t="s">
        <v>221</v>
      </c>
      <c r="C91" s="25">
        <v>0.34722222222222227</v>
      </c>
      <c r="D91" s="26" t="s">
        <v>223</v>
      </c>
      <c r="E91" s="27"/>
      <c r="F91" s="27"/>
      <c r="G91" s="27"/>
      <c r="H91" s="27"/>
      <c r="I91" s="27"/>
      <c r="J91" s="28" t="s">
        <v>203</v>
      </c>
      <c r="K91" s="27"/>
      <c r="L91"/>
    </row>
    <row r="92" spans="1:12" ht="57.6" x14ac:dyDescent="0.25">
      <c r="A92" s="59"/>
      <c r="B92" s="57"/>
      <c r="C92" s="25">
        <v>0.375</v>
      </c>
      <c r="D92" s="32" t="s">
        <v>222</v>
      </c>
      <c r="E92" s="27"/>
      <c r="F92" s="27"/>
      <c r="G92" s="27"/>
      <c r="H92" s="27"/>
      <c r="I92" s="27">
        <v>4860</v>
      </c>
      <c r="J92" s="28" t="s">
        <v>224</v>
      </c>
      <c r="K92" s="26" t="s">
        <v>191</v>
      </c>
    </row>
    <row r="93" spans="1:12" x14ac:dyDescent="0.25">
      <c r="A93" s="59"/>
      <c r="B93" s="57"/>
      <c r="C93" s="25">
        <v>0.41666666666666669</v>
      </c>
      <c r="D93" s="26" t="s">
        <v>225</v>
      </c>
      <c r="E93" s="27"/>
      <c r="F93" s="27"/>
      <c r="G93" s="27"/>
      <c r="H93" s="27"/>
      <c r="I93" s="27"/>
      <c r="J93" s="28" t="s">
        <v>226</v>
      </c>
      <c r="K93" s="27"/>
    </row>
    <row r="94" spans="1:12" ht="28.8" x14ac:dyDescent="0.25">
      <c r="A94" s="59"/>
      <c r="B94" s="57"/>
      <c r="C94" s="25">
        <v>0.4375</v>
      </c>
      <c r="D94" s="27" t="s">
        <v>28</v>
      </c>
      <c r="E94" s="27"/>
      <c r="F94" s="27"/>
      <c r="G94" s="27">
        <v>300</v>
      </c>
      <c r="H94" s="27"/>
      <c r="I94" s="27">
        <v>500</v>
      </c>
      <c r="J94" s="28" t="s">
        <v>231</v>
      </c>
      <c r="K94" s="27"/>
    </row>
    <row r="95" spans="1:12" x14ac:dyDescent="0.25">
      <c r="A95" s="59"/>
      <c r="B95" s="57"/>
      <c r="C95" s="25">
        <v>0.4694444444444445</v>
      </c>
      <c r="D95" s="33" t="s">
        <v>227</v>
      </c>
      <c r="E95" s="27"/>
      <c r="F95" s="27"/>
      <c r="G95" s="27"/>
      <c r="H95" s="27"/>
      <c r="I95" s="27"/>
      <c r="J95" s="28" t="s">
        <v>233</v>
      </c>
      <c r="K95" s="26" t="s">
        <v>228</v>
      </c>
    </row>
    <row r="96" spans="1:12" ht="28.8" x14ac:dyDescent="0.25">
      <c r="A96" s="59"/>
      <c r="B96" s="57"/>
      <c r="C96" s="25">
        <v>0.51041666666666663</v>
      </c>
      <c r="D96" s="33" t="s">
        <v>230</v>
      </c>
      <c r="E96" s="27"/>
      <c r="F96" s="27"/>
      <c r="G96" s="27">
        <v>140</v>
      </c>
      <c r="H96" s="27"/>
      <c r="I96" s="27">
        <v>100</v>
      </c>
      <c r="J96" s="28" t="s">
        <v>237</v>
      </c>
      <c r="K96" s="26" t="s">
        <v>232</v>
      </c>
    </row>
    <row r="97" spans="1:11" s="23" customFormat="1" ht="43.2" x14ac:dyDescent="0.25">
      <c r="A97" s="59"/>
      <c r="B97" s="57"/>
      <c r="C97" s="25">
        <v>0.54166666666666663</v>
      </c>
      <c r="D97" s="37" t="s">
        <v>234</v>
      </c>
      <c r="E97" s="27"/>
      <c r="F97" s="27"/>
      <c r="G97" s="27">
        <v>1300</v>
      </c>
      <c r="H97" s="27"/>
      <c r="I97" s="27"/>
      <c r="J97" s="28" t="s">
        <v>235</v>
      </c>
      <c r="K97" s="26" t="s">
        <v>218</v>
      </c>
    </row>
    <row r="98" spans="1:11" x14ac:dyDescent="0.25">
      <c r="A98" s="59"/>
      <c r="B98" s="57"/>
      <c r="C98" s="25">
        <v>0.57291666666666663</v>
      </c>
      <c r="D98" s="27" t="s">
        <v>29</v>
      </c>
      <c r="E98" s="27"/>
      <c r="F98" s="27"/>
      <c r="G98" s="27"/>
      <c r="H98" s="27"/>
      <c r="I98" s="27"/>
      <c r="J98" s="28" t="s">
        <v>236</v>
      </c>
      <c r="K98" s="27"/>
    </row>
    <row r="99" spans="1:11" x14ac:dyDescent="0.25">
      <c r="A99" s="59"/>
      <c r="B99" s="57"/>
      <c r="C99" s="25">
        <v>0.58333333333333337</v>
      </c>
      <c r="D99" s="32" t="s">
        <v>238</v>
      </c>
      <c r="E99" s="27">
        <f>600*2</f>
        <v>1200</v>
      </c>
      <c r="F99" s="27"/>
      <c r="G99" s="27"/>
      <c r="H99" s="27"/>
      <c r="I99" s="27"/>
      <c r="J99" s="28" t="s">
        <v>239</v>
      </c>
      <c r="K99" s="26" t="s">
        <v>218</v>
      </c>
    </row>
    <row r="100" spans="1:11" s="23" customFormat="1" x14ac:dyDescent="0.25">
      <c r="A100" s="59"/>
      <c r="B100" s="57"/>
      <c r="C100" s="25">
        <v>0.63541666666666663</v>
      </c>
      <c r="D100" s="26" t="s">
        <v>241</v>
      </c>
      <c r="E100" s="27"/>
      <c r="F100" s="27"/>
      <c r="G100" s="27">
        <v>140</v>
      </c>
      <c r="H100" s="27"/>
      <c r="I100" s="27"/>
      <c r="J100" s="28" t="s">
        <v>254</v>
      </c>
      <c r="K100" s="27"/>
    </row>
    <row r="101" spans="1:11" s="23" customFormat="1" x14ac:dyDescent="0.25">
      <c r="A101" s="59"/>
      <c r="B101" s="57"/>
      <c r="C101" s="25">
        <v>0.64236111111111105</v>
      </c>
      <c r="D101" s="32" t="s">
        <v>240</v>
      </c>
      <c r="E101" s="27"/>
      <c r="F101" s="27"/>
      <c r="G101" s="27"/>
      <c r="H101" s="27"/>
      <c r="I101" s="27"/>
      <c r="J101" s="28" t="s">
        <v>242</v>
      </c>
      <c r="K101" s="26" t="s">
        <v>243</v>
      </c>
    </row>
    <row r="102" spans="1:11" x14ac:dyDescent="0.25">
      <c r="A102" s="59"/>
      <c r="B102" s="57"/>
      <c r="C102" s="25">
        <v>0.68402777777777779</v>
      </c>
      <c r="D102" s="26" t="s">
        <v>244</v>
      </c>
      <c r="E102" s="27"/>
      <c r="F102" s="27"/>
      <c r="G102" s="27">
        <v>350</v>
      </c>
      <c r="H102" s="27"/>
      <c r="I102" s="27"/>
      <c r="J102" s="28" t="s">
        <v>249</v>
      </c>
      <c r="K102" s="27"/>
    </row>
    <row r="103" spans="1:11" x14ac:dyDescent="0.25">
      <c r="A103" s="59"/>
      <c r="B103" s="57"/>
      <c r="C103" s="25">
        <v>0.70833333333333337</v>
      </c>
      <c r="D103" s="32" t="s">
        <v>245</v>
      </c>
      <c r="E103" s="27"/>
      <c r="F103" s="27"/>
      <c r="G103" s="27"/>
      <c r="H103" s="27"/>
      <c r="I103" s="27"/>
      <c r="J103" s="28" t="s">
        <v>247</v>
      </c>
      <c r="K103" s="26" t="s">
        <v>246</v>
      </c>
    </row>
    <row r="104" spans="1:11" x14ac:dyDescent="0.25">
      <c r="A104" s="59"/>
      <c r="B104" s="57"/>
      <c r="C104" s="25">
        <v>0.73611111111111116</v>
      </c>
      <c r="D104" s="26" t="s">
        <v>248</v>
      </c>
      <c r="E104" s="27"/>
      <c r="F104" s="27"/>
      <c r="G104" s="27"/>
      <c r="H104" s="27"/>
      <c r="I104" s="27"/>
      <c r="J104" s="30"/>
      <c r="K104" s="27"/>
    </row>
    <row r="105" spans="1:11" s="23" customFormat="1" x14ac:dyDescent="0.25">
      <c r="A105" s="59"/>
      <c r="B105" s="57"/>
      <c r="C105" s="25">
        <v>0.75</v>
      </c>
      <c r="D105" s="26" t="s">
        <v>215</v>
      </c>
      <c r="E105" s="27"/>
      <c r="F105" s="27"/>
      <c r="G105" s="27"/>
      <c r="H105" s="27"/>
      <c r="I105" s="27"/>
      <c r="J105" s="28" t="s">
        <v>203</v>
      </c>
      <c r="K105" s="27"/>
    </row>
    <row r="106" spans="1:11" s="23" customFormat="1" ht="43.2" x14ac:dyDescent="0.25">
      <c r="A106" s="59"/>
      <c r="B106" s="57"/>
      <c r="C106" s="25">
        <v>0.78472222222222221</v>
      </c>
      <c r="D106" s="37" t="s">
        <v>251</v>
      </c>
      <c r="E106" s="27"/>
      <c r="F106" s="27"/>
      <c r="G106" s="27">
        <v>2900</v>
      </c>
      <c r="H106" s="27"/>
      <c r="I106" s="27"/>
      <c r="J106" s="28" t="s">
        <v>252</v>
      </c>
      <c r="K106" s="26" t="s">
        <v>191</v>
      </c>
    </row>
    <row r="107" spans="1:11" ht="28.8" x14ac:dyDescent="0.25">
      <c r="A107" s="59"/>
      <c r="B107" s="58"/>
      <c r="C107" s="25">
        <v>0.85416666666666663</v>
      </c>
      <c r="D107" s="29" t="s">
        <v>219</v>
      </c>
      <c r="E107" s="27"/>
      <c r="F107" s="27"/>
      <c r="G107" s="27">
        <v>490</v>
      </c>
      <c r="H107" s="27"/>
      <c r="I107" s="27"/>
      <c r="J107" s="28" t="s">
        <v>253</v>
      </c>
      <c r="K107" s="26"/>
    </row>
    <row r="108" spans="1:11" x14ac:dyDescent="0.25">
      <c r="A108" s="66">
        <v>42902</v>
      </c>
      <c r="B108" s="63" t="s">
        <v>255</v>
      </c>
      <c r="C108" s="7">
        <v>0.33333333333333331</v>
      </c>
      <c r="D108" s="8" t="s">
        <v>30</v>
      </c>
      <c r="E108" s="11"/>
      <c r="F108" s="11"/>
      <c r="G108" s="11"/>
      <c r="H108" s="11"/>
      <c r="I108" s="11"/>
      <c r="J108" s="20" t="s">
        <v>256</v>
      </c>
      <c r="K108" s="8"/>
    </row>
    <row r="109" spans="1:11" ht="28.8" x14ac:dyDescent="0.25">
      <c r="A109" s="66"/>
      <c r="B109" s="64"/>
      <c r="C109" s="7">
        <v>0.34375</v>
      </c>
      <c r="D109" s="17" t="s">
        <v>272</v>
      </c>
      <c r="E109" s="11"/>
      <c r="F109" s="11"/>
      <c r="G109" s="11"/>
      <c r="H109" s="11"/>
      <c r="I109" s="11"/>
      <c r="J109" s="20" t="s">
        <v>257</v>
      </c>
      <c r="K109" s="8"/>
    </row>
    <row r="110" spans="1:11" x14ac:dyDescent="0.25">
      <c r="A110" s="66"/>
      <c r="B110" s="64"/>
      <c r="C110" s="7">
        <v>0.40486111111111112</v>
      </c>
      <c r="D110" s="16" t="s">
        <v>258</v>
      </c>
      <c r="E110" s="11"/>
      <c r="F110" s="11"/>
      <c r="G110" s="11"/>
      <c r="H110" s="11"/>
      <c r="I110" s="11">
        <v>700</v>
      </c>
      <c r="J110" s="20" t="s">
        <v>259</v>
      </c>
      <c r="K110" s="8"/>
    </row>
    <row r="111" spans="1:11" s="23" customFormat="1" x14ac:dyDescent="0.25">
      <c r="A111" s="66"/>
      <c r="B111" s="64"/>
      <c r="C111" s="7">
        <v>0.41666666666666669</v>
      </c>
      <c r="D111" s="16" t="s">
        <v>260</v>
      </c>
      <c r="E111" s="24"/>
      <c r="F111" s="24"/>
      <c r="G111" s="24"/>
      <c r="H111" s="24"/>
      <c r="I111" s="24"/>
      <c r="J111" s="20" t="s">
        <v>261</v>
      </c>
      <c r="K111" s="24"/>
    </row>
    <row r="112" spans="1:11" ht="28.8" x14ac:dyDescent="0.25">
      <c r="A112" s="66"/>
      <c r="B112" s="64"/>
      <c r="C112" s="7">
        <v>0.44097222222222227</v>
      </c>
      <c r="D112" s="35" t="s">
        <v>262</v>
      </c>
      <c r="E112" s="11">
        <f>1040*2</f>
        <v>2080</v>
      </c>
      <c r="F112" s="11"/>
      <c r="G112" s="11"/>
      <c r="H112" s="11"/>
      <c r="I112" s="11"/>
      <c r="J112" s="20" t="s">
        <v>268</v>
      </c>
      <c r="K112" s="16" t="s">
        <v>263</v>
      </c>
    </row>
    <row r="113" spans="1:11" s="23" customFormat="1" ht="28.8" x14ac:dyDescent="0.25">
      <c r="A113" s="66"/>
      <c r="B113" s="64"/>
      <c r="C113" s="7">
        <v>0.51388888888888895</v>
      </c>
      <c r="D113" s="40" t="s">
        <v>264</v>
      </c>
      <c r="E113" s="24"/>
      <c r="F113" s="24"/>
      <c r="G113" s="24"/>
      <c r="H113" s="24"/>
      <c r="I113" s="24"/>
      <c r="J113" s="20" t="s">
        <v>265</v>
      </c>
      <c r="K113" s="16"/>
    </row>
    <row r="114" spans="1:11" x14ac:dyDescent="0.25">
      <c r="A114" s="66"/>
      <c r="B114" s="64"/>
      <c r="C114" s="7">
        <v>0.54166666666666663</v>
      </c>
      <c r="D114" s="35" t="s">
        <v>266</v>
      </c>
      <c r="E114" s="11"/>
      <c r="F114" s="11"/>
      <c r="G114" s="11"/>
      <c r="H114" s="11"/>
      <c r="I114" s="11"/>
      <c r="J114" s="20" t="s">
        <v>267</v>
      </c>
      <c r="K114" s="16" t="s">
        <v>218</v>
      </c>
    </row>
    <row r="115" spans="1:11" s="23" customFormat="1" ht="57.6" x14ac:dyDescent="0.25">
      <c r="A115" s="66"/>
      <c r="B115" s="64"/>
      <c r="C115" s="7">
        <v>0.6020833333333333</v>
      </c>
      <c r="D115" s="17" t="s">
        <v>271</v>
      </c>
      <c r="E115" s="24"/>
      <c r="F115" s="24"/>
      <c r="G115" s="24"/>
      <c r="H115" s="24"/>
      <c r="I115" s="24"/>
      <c r="J115" s="20" t="s">
        <v>269</v>
      </c>
      <c r="K115" s="24"/>
    </row>
    <row r="116" spans="1:11" s="23" customFormat="1" x14ac:dyDescent="0.25">
      <c r="A116" s="66"/>
      <c r="B116" s="64"/>
      <c r="C116" s="7">
        <v>0.62916666666666665</v>
      </c>
      <c r="D116" s="16" t="s">
        <v>270</v>
      </c>
      <c r="E116" s="24"/>
      <c r="F116" s="24"/>
      <c r="G116" s="24">
        <v>291</v>
      </c>
      <c r="H116" s="24"/>
      <c r="I116" s="24"/>
      <c r="J116" s="20" t="s">
        <v>292</v>
      </c>
      <c r="K116" s="24"/>
    </row>
    <row r="117" spans="1:11" ht="28.8" x14ac:dyDescent="0.25">
      <c r="A117" s="66"/>
      <c r="B117" s="64"/>
      <c r="C117" s="7">
        <v>0.65277777777777779</v>
      </c>
      <c r="D117" s="17" t="s">
        <v>273</v>
      </c>
      <c r="E117" s="11"/>
      <c r="F117" s="11">
        <f>770*2</f>
        <v>1540</v>
      </c>
      <c r="G117" s="11"/>
      <c r="H117" s="11"/>
      <c r="I117" s="11"/>
      <c r="J117" s="20" t="s">
        <v>274</v>
      </c>
      <c r="K117" s="8"/>
    </row>
    <row r="118" spans="1:11" s="23" customFormat="1" ht="28.8" x14ac:dyDescent="0.25">
      <c r="A118" s="66"/>
      <c r="B118" s="64"/>
      <c r="C118" s="7">
        <v>0.67361111111111116</v>
      </c>
      <c r="D118" s="17" t="s">
        <v>276</v>
      </c>
      <c r="E118" s="24"/>
      <c r="F118" s="24"/>
      <c r="G118" s="24"/>
      <c r="H118" s="24"/>
      <c r="I118" s="24"/>
      <c r="J118" s="20" t="s">
        <v>277</v>
      </c>
      <c r="K118" s="24"/>
    </row>
    <row r="119" spans="1:11" ht="57.6" x14ac:dyDescent="0.25">
      <c r="A119" s="66"/>
      <c r="B119" s="64"/>
      <c r="C119" s="7">
        <v>0.69791666666666663</v>
      </c>
      <c r="D119" s="41" t="s">
        <v>275</v>
      </c>
      <c r="E119" s="6"/>
      <c r="F119" s="6"/>
      <c r="G119" s="6"/>
      <c r="H119" s="6">
        <v>51000</v>
      </c>
      <c r="I119" s="6"/>
      <c r="J119" s="42" t="s">
        <v>278</v>
      </c>
      <c r="K119" s="17" t="s">
        <v>279</v>
      </c>
    </row>
    <row r="120" spans="1:11" s="23" customFormat="1" ht="43.2" x14ac:dyDescent="0.25">
      <c r="A120" s="66"/>
      <c r="B120" s="64"/>
      <c r="C120" s="7">
        <v>0.75</v>
      </c>
      <c r="D120" s="40" t="s">
        <v>280</v>
      </c>
      <c r="E120" s="24"/>
      <c r="F120" s="24"/>
      <c r="G120" s="24">
        <v>732</v>
      </c>
      <c r="H120" s="24"/>
      <c r="I120" s="24"/>
      <c r="J120" s="20" t="s">
        <v>293</v>
      </c>
      <c r="K120" s="16" t="s">
        <v>281</v>
      </c>
    </row>
    <row r="121" spans="1:11" x14ac:dyDescent="0.25">
      <c r="A121" s="66"/>
      <c r="B121" s="65"/>
      <c r="C121" s="7">
        <v>0.875</v>
      </c>
      <c r="D121" s="35" t="s">
        <v>282</v>
      </c>
      <c r="E121" s="11"/>
      <c r="F121" s="11"/>
      <c r="G121" s="11"/>
      <c r="H121" s="11"/>
      <c r="I121" s="11"/>
      <c r="J121" s="20" t="s">
        <v>283</v>
      </c>
      <c r="K121" s="16" t="s">
        <v>289</v>
      </c>
    </row>
    <row r="122" spans="1:11" x14ac:dyDescent="0.25">
      <c r="A122" s="59">
        <v>42903</v>
      </c>
      <c r="B122" s="56" t="s">
        <v>328</v>
      </c>
      <c r="C122" s="25">
        <v>0.3125</v>
      </c>
      <c r="D122" s="27" t="s">
        <v>286</v>
      </c>
      <c r="E122" s="27"/>
      <c r="F122" s="27"/>
      <c r="G122" s="27"/>
      <c r="H122" s="27"/>
      <c r="I122" s="27"/>
      <c r="J122" s="30" t="s">
        <v>287</v>
      </c>
      <c r="K122" s="27"/>
    </row>
    <row r="123" spans="1:11" s="43" customFormat="1" x14ac:dyDescent="0.25">
      <c r="A123" s="59"/>
      <c r="B123" s="57"/>
      <c r="C123" s="25">
        <v>0.39583333333333331</v>
      </c>
      <c r="D123" s="32" t="s">
        <v>282</v>
      </c>
      <c r="E123" s="45"/>
      <c r="F123" s="45"/>
      <c r="G123" s="45"/>
      <c r="H123" s="45"/>
      <c r="I123" s="45"/>
      <c r="J123" s="28" t="s">
        <v>288</v>
      </c>
      <c r="K123" s="45" t="s">
        <v>290</v>
      </c>
    </row>
    <row r="124" spans="1:11" s="43" customFormat="1" x14ac:dyDescent="0.25">
      <c r="A124" s="59"/>
      <c r="B124" s="57"/>
      <c r="C124" s="25">
        <v>0.45833333333333331</v>
      </c>
      <c r="D124" s="45" t="s">
        <v>291</v>
      </c>
      <c r="E124" s="45"/>
      <c r="F124" s="45"/>
      <c r="G124" s="45"/>
      <c r="H124" s="45"/>
      <c r="I124" s="45"/>
      <c r="J124" s="28" t="s">
        <v>294</v>
      </c>
      <c r="K124" s="45"/>
    </row>
    <row r="125" spans="1:11" x14ac:dyDescent="0.25">
      <c r="A125" s="59"/>
      <c r="B125" s="57"/>
      <c r="C125" s="25">
        <v>0.4861111111111111</v>
      </c>
      <c r="D125" s="27" t="s">
        <v>295</v>
      </c>
      <c r="E125" s="27"/>
      <c r="F125" s="27">
        <f>1370*2</f>
        <v>2740</v>
      </c>
      <c r="G125" s="27"/>
      <c r="H125" s="27"/>
      <c r="I125" s="27"/>
      <c r="J125" s="30" t="s">
        <v>296</v>
      </c>
      <c r="K125" s="27"/>
    </row>
    <row r="126" spans="1:11" s="43" customFormat="1" ht="43.2" x14ac:dyDescent="0.25">
      <c r="A126" s="59"/>
      <c r="B126" s="57"/>
      <c r="C126" s="25">
        <v>0.54166666666666663</v>
      </c>
      <c r="D126" s="37" t="s">
        <v>297</v>
      </c>
      <c r="E126" s="45"/>
      <c r="F126" s="45"/>
      <c r="G126" s="45">
        <v>3833</v>
      </c>
      <c r="H126" s="45"/>
      <c r="I126" s="45"/>
      <c r="J126" s="30" t="s">
        <v>298</v>
      </c>
      <c r="K126" s="45" t="s">
        <v>299</v>
      </c>
    </row>
    <row r="127" spans="1:11" s="43" customFormat="1" x14ac:dyDescent="0.25">
      <c r="A127" s="59"/>
      <c r="B127" s="57"/>
      <c r="C127" s="25">
        <v>0.58750000000000002</v>
      </c>
      <c r="D127" s="45" t="s">
        <v>300</v>
      </c>
      <c r="E127" s="45"/>
      <c r="F127" s="45"/>
      <c r="G127" s="45"/>
      <c r="H127" s="45"/>
      <c r="I127" s="45"/>
      <c r="J127" s="30" t="s">
        <v>301</v>
      </c>
      <c r="K127" s="45"/>
    </row>
    <row r="128" spans="1:11" s="43" customFormat="1" ht="28.8" x14ac:dyDescent="0.25">
      <c r="A128" s="59"/>
      <c r="B128" s="57"/>
      <c r="C128" s="25">
        <v>0.60069444444444442</v>
      </c>
      <c r="D128" s="32" t="s">
        <v>302</v>
      </c>
      <c r="E128" s="45"/>
      <c r="F128" s="45"/>
      <c r="G128" s="45"/>
      <c r="H128" s="45"/>
      <c r="I128" s="45"/>
      <c r="J128" s="48" t="s">
        <v>303</v>
      </c>
      <c r="K128" s="26" t="s">
        <v>304</v>
      </c>
    </row>
    <row r="129" spans="1:11" s="43" customFormat="1" x14ac:dyDescent="0.25">
      <c r="A129" s="59"/>
      <c r="B129" s="57"/>
      <c r="C129" s="25">
        <v>0.61805555555555558</v>
      </c>
      <c r="D129" s="26" t="s">
        <v>305</v>
      </c>
      <c r="E129" s="45"/>
      <c r="F129" s="45"/>
      <c r="G129" s="45"/>
      <c r="H129" s="45"/>
      <c r="I129" s="45"/>
      <c r="J129" s="48" t="s">
        <v>306</v>
      </c>
      <c r="K129" s="26"/>
    </row>
    <row r="130" spans="1:11" s="43" customFormat="1" ht="28.8" x14ac:dyDescent="0.25">
      <c r="A130" s="59"/>
      <c r="B130" s="57"/>
      <c r="C130" s="25">
        <v>0.66666666666666663</v>
      </c>
      <c r="D130" s="49" t="s">
        <v>307</v>
      </c>
      <c r="E130" s="45"/>
      <c r="F130" s="45"/>
      <c r="G130" s="45"/>
      <c r="H130" s="45">
        <v>12000</v>
      </c>
      <c r="I130" s="45"/>
      <c r="J130" s="48" t="s">
        <v>308</v>
      </c>
      <c r="K130" s="29" t="s">
        <v>309</v>
      </c>
    </row>
    <row r="131" spans="1:11" x14ac:dyDescent="0.25">
      <c r="A131" s="59"/>
      <c r="B131" s="57"/>
      <c r="C131" s="25">
        <v>0.68402777777777779</v>
      </c>
      <c r="D131" s="26" t="s">
        <v>310</v>
      </c>
      <c r="E131" s="27"/>
      <c r="F131" s="27"/>
      <c r="G131" s="27">
        <v>290</v>
      </c>
      <c r="H131" s="27"/>
      <c r="I131" s="27"/>
      <c r="J131" s="50" t="s">
        <v>320</v>
      </c>
      <c r="K131" s="27"/>
    </row>
    <row r="132" spans="1:11" s="43" customFormat="1" x14ac:dyDescent="0.25">
      <c r="A132" s="59"/>
      <c r="B132" s="57"/>
      <c r="C132" s="25">
        <v>0.70833333333333337</v>
      </c>
      <c r="D132" s="26" t="s">
        <v>311</v>
      </c>
      <c r="E132" s="45"/>
      <c r="F132" s="45"/>
      <c r="G132" s="45"/>
      <c r="H132" s="45"/>
      <c r="I132" s="45"/>
      <c r="J132" s="48" t="s">
        <v>312</v>
      </c>
      <c r="K132" s="45"/>
    </row>
    <row r="133" spans="1:11" s="43" customFormat="1" ht="28.8" x14ac:dyDescent="0.25">
      <c r="A133" s="59"/>
      <c r="B133" s="57"/>
      <c r="C133" s="25">
        <v>0.71875</v>
      </c>
      <c r="D133" s="32" t="s">
        <v>313</v>
      </c>
      <c r="E133" s="45"/>
      <c r="F133" s="45"/>
      <c r="G133" s="45"/>
      <c r="H133" s="45"/>
      <c r="I133" s="45"/>
      <c r="J133" s="28" t="s">
        <v>314</v>
      </c>
      <c r="K133" s="26" t="s">
        <v>304</v>
      </c>
    </row>
    <row r="134" spans="1:11" s="43" customFormat="1" x14ac:dyDescent="0.25">
      <c r="A134" s="59"/>
      <c r="B134" s="57"/>
      <c r="C134" s="25">
        <v>0.73263888888888884</v>
      </c>
      <c r="D134" s="26" t="s">
        <v>315</v>
      </c>
      <c r="E134" s="45"/>
      <c r="F134" s="45"/>
      <c r="G134" s="45"/>
      <c r="H134" s="45"/>
      <c r="I134" s="45"/>
      <c r="J134" s="48" t="s">
        <v>316</v>
      </c>
      <c r="K134" s="45"/>
    </row>
    <row r="135" spans="1:11" s="43" customFormat="1" ht="28.8" x14ac:dyDescent="0.25">
      <c r="A135" s="59"/>
      <c r="B135" s="57"/>
      <c r="C135" s="25">
        <v>0.77777777777777779</v>
      </c>
      <c r="D135" s="32" t="s">
        <v>317</v>
      </c>
      <c r="E135" s="45"/>
      <c r="F135" s="45"/>
      <c r="G135" s="45">
        <v>130</v>
      </c>
      <c r="H135" s="45"/>
      <c r="I135" s="45"/>
      <c r="J135" s="28" t="s">
        <v>319</v>
      </c>
      <c r="K135" s="26" t="s">
        <v>318</v>
      </c>
    </row>
    <row r="136" spans="1:11" s="43" customFormat="1" x14ac:dyDescent="0.25">
      <c r="A136" s="59"/>
      <c r="B136" s="57"/>
      <c r="C136" s="25">
        <v>0.79513888888888884</v>
      </c>
      <c r="D136" s="26" t="s">
        <v>321</v>
      </c>
      <c r="E136" s="45"/>
      <c r="F136" s="45"/>
      <c r="G136" s="45"/>
      <c r="H136" s="45"/>
      <c r="I136" s="45"/>
      <c r="J136" s="48" t="s">
        <v>306</v>
      </c>
      <c r="K136" s="45"/>
    </row>
    <row r="137" spans="1:11" s="43" customFormat="1" x14ac:dyDescent="0.25">
      <c r="A137" s="59"/>
      <c r="B137" s="57"/>
      <c r="C137" s="25">
        <v>0.8125</v>
      </c>
      <c r="D137" s="26" t="s">
        <v>322</v>
      </c>
      <c r="E137" s="45"/>
      <c r="F137" s="45"/>
      <c r="G137" s="45"/>
      <c r="H137" s="45"/>
      <c r="I137" s="45"/>
      <c r="J137" s="48"/>
      <c r="K137" s="45"/>
    </row>
    <row r="138" spans="1:11" s="43" customFormat="1" ht="43.2" x14ac:dyDescent="0.25">
      <c r="A138" s="59"/>
      <c r="B138" s="57"/>
      <c r="C138" s="25">
        <v>0.85</v>
      </c>
      <c r="D138" s="37" t="s">
        <v>323</v>
      </c>
      <c r="E138" s="45"/>
      <c r="F138" s="45"/>
      <c r="G138" s="45">
        <v>1443</v>
      </c>
      <c r="H138" s="45"/>
      <c r="I138" s="45"/>
      <c r="J138" s="28" t="s">
        <v>324</v>
      </c>
      <c r="K138" s="26" t="s">
        <v>318</v>
      </c>
    </row>
    <row r="139" spans="1:11" s="43" customFormat="1" x14ac:dyDescent="0.25">
      <c r="A139" s="59"/>
      <c r="B139" s="57"/>
      <c r="C139" s="25">
        <v>0.875</v>
      </c>
      <c r="D139" s="32" t="s">
        <v>325</v>
      </c>
      <c r="E139" s="45"/>
      <c r="F139" s="45"/>
      <c r="G139" s="45"/>
      <c r="H139" s="45"/>
      <c r="I139" s="45"/>
      <c r="J139" s="28" t="s">
        <v>326</v>
      </c>
      <c r="K139" s="45"/>
    </row>
    <row r="140" spans="1:11" x14ac:dyDescent="0.25">
      <c r="A140" s="59"/>
      <c r="B140" s="58"/>
      <c r="C140" s="25">
        <v>0.95833333333333337</v>
      </c>
      <c r="D140" s="26" t="s">
        <v>327</v>
      </c>
      <c r="E140" s="27"/>
      <c r="F140" s="27"/>
      <c r="G140" s="27"/>
      <c r="H140" s="27"/>
      <c r="I140" s="27"/>
      <c r="J140" s="48" t="s">
        <v>306</v>
      </c>
      <c r="K140" s="27"/>
    </row>
    <row r="141" spans="1:11" x14ac:dyDescent="0.25">
      <c r="A141" s="66">
        <v>42904</v>
      </c>
      <c r="B141" s="63" t="s">
        <v>366</v>
      </c>
      <c r="C141" s="7">
        <v>0.3888888888888889</v>
      </c>
      <c r="D141" s="16" t="s">
        <v>329</v>
      </c>
      <c r="E141" s="11"/>
      <c r="F141" s="11"/>
      <c r="G141" s="11"/>
      <c r="H141" s="11"/>
      <c r="I141" s="11"/>
      <c r="J141" s="20" t="s">
        <v>330</v>
      </c>
      <c r="K141" s="8"/>
    </row>
    <row r="142" spans="1:11" s="43" customFormat="1" x14ac:dyDescent="0.25">
      <c r="A142" s="66"/>
      <c r="B142" s="64"/>
      <c r="C142" s="7">
        <v>0.39583333333333331</v>
      </c>
      <c r="D142" s="16" t="s">
        <v>332</v>
      </c>
      <c r="E142" s="44"/>
      <c r="F142" s="44"/>
      <c r="G142" s="44">
        <v>290</v>
      </c>
      <c r="H142" s="44"/>
      <c r="I142" s="44"/>
      <c r="J142" s="51" t="s">
        <v>333</v>
      </c>
      <c r="K142" s="44"/>
    </row>
    <row r="143" spans="1:11" x14ac:dyDescent="0.25">
      <c r="A143" s="66"/>
      <c r="B143" s="64"/>
      <c r="C143" s="7">
        <v>0.40972222222222227</v>
      </c>
      <c r="D143" s="16" t="s">
        <v>347</v>
      </c>
      <c r="E143" s="11"/>
      <c r="F143" s="11"/>
      <c r="G143" s="11"/>
      <c r="H143" s="11"/>
      <c r="I143" s="11">
        <v>700</v>
      </c>
      <c r="J143" s="20" t="s">
        <v>331</v>
      </c>
      <c r="K143" s="8"/>
    </row>
    <row r="144" spans="1:11" ht="28.8" x14ac:dyDescent="0.25">
      <c r="A144" s="66"/>
      <c r="B144" s="64"/>
      <c r="C144" s="7">
        <v>0.4201388888888889</v>
      </c>
      <c r="D144" s="17" t="s">
        <v>334</v>
      </c>
      <c r="E144" s="11"/>
      <c r="F144" s="11"/>
      <c r="G144" s="11"/>
      <c r="H144" s="11"/>
      <c r="I144" s="11"/>
      <c r="J144" s="20" t="s">
        <v>335</v>
      </c>
      <c r="K144" s="8"/>
    </row>
    <row r="145" spans="1:11" ht="43.2" x14ac:dyDescent="0.25">
      <c r="A145" s="66"/>
      <c r="B145" s="64"/>
      <c r="C145" s="7">
        <v>0.53402777777777777</v>
      </c>
      <c r="D145" s="40" t="s">
        <v>336</v>
      </c>
      <c r="E145" s="11"/>
      <c r="F145" s="11"/>
      <c r="G145" s="11">
        <f>740+400</f>
        <v>1140</v>
      </c>
      <c r="H145" s="11"/>
      <c r="I145" s="11"/>
      <c r="J145" s="20" t="s">
        <v>337</v>
      </c>
      <c r="K145" s="8"/>
    </row>
    <row r="146" spans="1:11" s="43" customFormat="1" x14ac:dyDescent="0.25">
      <c r="A146" s="66"/>
      <c r="B146" s="64"/>
      <c r="C146" s="7">
        <v>0.55555555555555558</v>
      </c>
      <c r="D146" s="16" t="s">
        <v>339</v>
      </c>
      <c r="E146" s="44"/>
      <c r="F146" s="44"/>
      <c r="G146" s="44"/>
      <c r="H146" s="44"/>
      <c r="I146" s="44"/>
      <c r="J146" s="51" t="s">
        <v>354</v>
      </c>
      <c r="K146" s="44"/>
    </row>
    <row r="147" spans="1:11" x14ac:dyDescent="0.25">
      <c r="A147" s="66"/>
      <c r="B147" s="64"/>
      <c r="C147" s="7">
        <v>0.56805555555555554</v>
      </c>
      <c r="D147" s="16" t="s">
        <v>340</v>
      </c>
      <c r="E147" s="11"/>
      <c r="F147" s="11"/>
      <c r="G147" s="11"/>
      <c r="H147" s="11"/>
      <c r="I147" s="11"/>
      <c r="J147" s="20" t="s">
        <v>341</v>
      </c>
      <c r="K147" s="8"/>
    </row>
    <row r="148" spans="1:11" s="43" customFormat="1" ht="36" customHeight="1" x14ac:dyDescent="0.25">
      <c r="A148" s="66"/>
      <c r="B148" s="64"/>
      <c r="C148" s="7">
        <v>0.58333333333333337</v>
      </c>
      <c r="D148" s="16" t="s">
        <v>342</v>
      </c>
      <c r="E148" s="44"/>
      <c r="F148" s="44"/>
      <c r="G148" s="44"/>
      <c r="H148" s="44"/>
      <c r="I148" s="44"/>
      <c r="J148" s="20" t="s">
        <v>343</v>
      </c>
      <c r="K148" s="44"/>
    </row>
    <row r="149" spans="1:11" s="43" customFormat="1" ht="28.8" x14ac:dyDescent="0.25">
      <c r="A149" s="66"/>
      <c r="B149" s="64"/>
      <c r="C149" s="7">
        <v>0.58680555555555558</v>
      </c>
      <c r="D149" s="35" t="s">
        <v>338</v>
      </c>
      <c r="E149" s="44"/>
      <c r="F149" s="44"/>
      <c r="G149" s="44"/>
      <c r="H149" s="44"/>
      <c r="I149" s="44"/>
      <c r="J149" s="20" t="s">
        <v>345</v>
      </c>
      <c r="K149" s="16" t="s">
        <v>344</v>
      </c>
    </row>
    <row r="150" spans="1:11" s="43" customFormat="1" ht="72" x14ac:dyDescent="0.25">
      <c r="A150" s="66"/>
      <c r="B150" s="64"/>
      <c r="C150" s="7">
        <v>0.61458333333333337</v>
      </c>
      <c r="D150" s="16" t="s">
        <v>346</v>
      </c>
      <c r="E150" s="44"/>
      <c r="F150" s="44">
        <f>200*2+160*2</f>
        <v>720</v>
      </c>
      <c r="G150" s="44">
        <v>129</v>
      </c>
      <c r="H150" s="44"/>
      <c r="I150" s="44"/>
      <c r="J150" s="20" t="s">
        <v>348</v>
      </c>
      <c r="K150" s="44"/>
    </row>
    <row r="151" spans="1:11" s="43" customFormat="1" ht="43.2" x14ac:dyDescent="0.25">
      <c r="A151" s="66"/>
      <c r="B151" s="64"/>
      <c r="C151" s="7">
        <v>0.65972222222222221</v>
      </c>
      <c r="D151" s="41" t="s">
        <v>349</v>
      </c>
      <c r="E151" s="44"/>
      <c r="F151" s="44"/>
      <c r="G151" s="44"/>
      <c r="H151" s="16">
        <v>30636</v>
      </c>
      <c r="I151" s="44"/>
      <c r="J151" s="74" t="s">
        <v>351</v>
      </c>
      <c r="K151" s="73" t="s">
        <v>350</v>
      </c>
    </row>
    <row r="152" spans="1:11" ht="66" customHeight="1" x14ac:dyDescent="0.25">
      <c r="A152" s="66"/>
      <c r="B152" s="64"/>
      <c r="C152" s="7">
        <v>0.69097222222222221</v>
      </c>
      <c r="D152" s="16" t="s">
        <v>352</v>
      </c>
      <c r="E152" s="11"/>
      <c r="F152" s="11"/>
      <c r="G152" s="11"/>
      <c r="H152" s="11"/>
      <c r="I152" s="11"/>
      <c r="J152" s="20" t="s">
        <v>357</v>
      </c>
      <c r="K152" s="8"/>
    </row>
    <row r="153" spans="1:11" s="46" customFormat="1" ht="28.8" x14ac:dyDescent="0.25">
      <c r="A153" s="66"/>
      <c r="B153" s="64"/>
      <c r="C153" s="7">
        <v>0.71875</v>
      </c>
      <c r="D153" s="35" t="s">
        <v>353</v>
      </c>
      <c r="E153" s="47"/>
      <c r="F153" s="47"/>
      <c r="G153" s="47"/>
      <c r="H153" s="47"/>
      <c r="I153" s="47"/>
      <c r="J153" s="20" t="s">
        <v>355</v>
      </c>
      <c r="K153" s="17" t="s">
        <v>356</v>
      </c>
    </row>
    <row r="154" spans="1:11" s="46" customFormat="1" ht="28.8" x14ac:dyDescent="0.25">
      <c r="A154" s="66"/>
      <c r="B154" s="64"/>
      <c r="C154" s="7">
        <v>0.74305555555555547</v>
      </c>
      <c r="D154" s="16" t="s">
        <v>360</v>
      </c>
      <c r="E154" s="47"/>
      <c r="F154" s="47"/>
      <c r="G154" s="47"/>
      <c r="H154" s="47"/>
      <c r="I154" s="47"/>
      <c r="J154" s="20" t="s">
        <v>359</v>
      </c>
      <c r="K154" s="47"/>
    </row>
    <row r="155" spans="1:11" s="46" customFormat="1" x14ac:dyDescent="0.25">
      <c r="A155" s="66"/>
      <c r="B155" s="64"/>
      <c r="C155" s="7">
        <v>0.76041666666666663</v>
      </c>
      <c r="D155" s="35" t="s">
        <v>361</v>
      </c>
      <c r="E155" s="47"/>
      <c r="F155" s="47"/>
      <c r="G155" s="47"/>
      <c r="H155" s="47"/>
      <c r="I155" s="47"/>
      <c r="J155" s="20" t="s">
        <v>358</v>
      </c>
      <c r="K155" s="47"/>
    </row>
    <row r="156" spans="1:11" s="46" customFormat="1" ht="28.8" x14ac:dyDescent="0.25">
      <c r="A156" s="66"/>
      <c r="B156" s="64"/>
      <c r="C156" s="7">
        <v>0.81388888888888899</v>
      </c>
      <c r="D156" s="40" t="s">
        <v>362</v>
      </c>
      <c r="E156" s="47"/>
      <c r="F156" s="47"/>
      <c r="G156" s="47">
        <v>1670</v>
      </c>
      <c r="H156" s="47"/>
      <c r="I156" s="47"/>
      <c r="J156" s="20" t="s">
        <v>364</v>
      </c>
      <c r="K156" s="16" t="s">
        <v>363</v>
      </c>
    </row>
    <row r="157" spans="1:11" s="46" customFormat="1" ht="28.8" x14ac:dyDescent="0.25">
      <c r="A157" s="66"/>
      <c r="B157" s="65"/>
      <c r="C157" s="7">
        <v>0.87222222222222223</v>
      </c>
      <c r="D157" s="16" t="s">
        <v>365</v>
      </c>
      <c r="E157" s="47"/>
      <c r="F157" s="47">
        <f>160*2</f>
        <v>320</v>
      </c>
      <c r="G157" s="47">
        <v>628</v>
      </c>
      <c r="H157" s="47"/>
      <c r="I157" s="47"/>
      <c r="J157" s="20" t="s">
        <v>367</v>
      </c>
      <c r="K157" s="47"/>
    </row>
    <row r="158" spans="1:11" x14ac:dyDescent="0.25">
      <c r="A158" s="12"/>
      <c r="B158" s="8"/>
      <c r="C158" s="7"/>
      <c r="D158" s="8"/>
      <c r="E158" s="11"/>
      <c r="F158" s="11"/>
      <c r="G158" s="11"/>
      <c r="H158" s="11"/>
      <c r="I158" s="11"/>
      <c r="J158" s="10"/>
      <c r="K158" s="8"/>
    </row>
    <row r="159" spans="1:11" s="46" customFormat="1" ht="43.8" customHeight="1" x14ac:dyDescent="0.25">
      <c r="A159" s="76">
        <v>42905</v>
      </c>
      <c r="B159" s="63" t="s">
        <v>375</v>
      </c>
      <c r="C159" s="7">
        <v>0.3125</v>
      </c>
      <c r="D159" s="40" t="s">
        <v>376</v>
      </c>
      <c r="E159" s="47"/>
      <c r="F159" s="47"/>
      <c r="G159" s="47"/>
      <c r="H159" s="47"/>
      <c r="I159" s="47"/>
      <c r="J159" s="20" t="s">
        <v>378</v>
      </c>
      <c r="K159" s="17" t="s">
        <v>377</v>
      </c>
    </row>
    <row r="160" spans="1:11" s="46" customFormat="1" ht="46.8" customHeight="1" x14ac:dyDescent="0.25">
      <c r="A160" s="77"/>
      <c r="B160" s="67"/>
      <c r="C160" s="7">
        <v>0.375</v>
      </c>
      <c r="D160" s="35" t="s">
        <v>368</v>
      </c>
      <c r="E160" s="47">
        <v>15200</v>
      </c>
      <c r="F160" s="47"/>
      <c r="G160" s="47">
        <f>380+250</f>
        <v>630</v>
      </c>
      <c r="H160" s="47"/>
      <c r="I160" s="47"/>
      <c r="J160" s="20" t="s">
        <v>369</v>
      </c>
      <c r="K160" s="17" t="s">
        <v>370</v>
      </c>
    </row>
    <row r="161" spans="1:11" s="46" customFormat="1" ht="46.8" customHeight="1" x14ac:dyDescent="0.25">
      <c r="A161" s="77"/>
      <c r="B161" s="67"/>
      <c r="C161" s="7">
        <v>0.83333333333333337</v>
      </c>
      <c r="D161" s="40" t="s">
        <v>371</v>
      </c>
      <c r="E161" s="47"/>
      <c r="F161" s="47"/>
      <c r="G161" s="47">
        <v>2138</v>
      </c>
      <c r="H161" s="47"/>
      <c r="I161" s="47"/>
      <c r="J161" s="20" t="s">
        <v>372</v>
      </c>
      <c r="K161" s="16" t="s">
        <v>363</v>
      </c>
    </row>
    <row r="162" spans="1:11" s="46" customFormat="1" ht="26.4" customHeight="1" x14ac:dyDescent="0.25">
      <c r="A162" s="78"/>
      <c r="B162" s="79"/>
      <c r="C162" s="7">
        <v>0.875</v>
      </c>
      <c r="D162" s="16" t="s">
        <v>373</v>
      </c>
      <c r="E162" s="47"/>
      <c r="F162" s="47"/>
      <c r="G162" s="47">
        <v>108</v>
      </c>
      <c r="H162" s="47"/>
      <c r="I162" s="47"/>
      <c r="J162" s="20" t="s">
        <v>374</v>
      </c>
      <c r="K162" s="47"/>
    </row>
    <row r="163" spans="1:11" ht="43.2" x14ac:dyDescent="0.25">
      <c r="A163" s="66">
        <v>42906</v>
      </c>
      <c r="B163" s="63" t="s">
        <v>404</v>
      </c>
      <c r="C163" s="7">
        <v>0.375</v>
      </c>
      <c r="D163" s="40" t="s">
        <v>376</v>
      </c>
      <c r="E163" s="47"/>
      <c r="F163" s="47"/>
      <c r="G163" s="47"/>
      <c r="H163" s="47"/>
      <c r="I163" s="47"/>
      <c r="J163" s="20" t="s">
        <v>378</v>
      </c>
      <c r="K163" s="17" t="s">
        <v>377</v>
      </c>
    </row>
    <row r="164" spans="1:11" x14ac:dyDescent="0.25">
      <c r="A164" s="66"/>
      <c r="B164" s="64"/>
      <c r="C164" s="7">
        <v>0.4375</v>
      </c>
      <c r="D164" s="16" t="s">
        <v>379</v>
      </c>
      <c r="E164" s="11"/>
      <c r="F164" s="11"/>
      <c r="G164" s="11"/>
      <c r="H164" s="11"/>
      <c r="I164" s="11"/>
      <c r="J164" s="20" t="s">
        <v>384</v>
      </c>
      <c r="K164" s="8"/>
    </row>
    <row r="165" spans="1:11" ht="28.8" x14ac:dyDescent="0.25">
      <c r="A165" s="66"/>
      <c r="B165" s="64"/>
      <c r="C165" s="7">
        <v>0.4513888888888889</v>
      </c>
      <c r="D165" s="16" t="s">
        <v>380</v>
      </c>
      <c r="E165" s="11"/>
      <c r="F165" s="11">
        <f>160*2+230*2</f>
        <v>780</v>
      </c>
      <c r="G165" s="11"/>
      <c r="H165" s="11"/>
      <c r="I165" s="11"/>
      <c r="J165" s="20" t="s">
        <v>381</v>
      </c>
      <c r="K165" s="8"/>
    </row>
    <row r="166" spans="1:11" s="46" customFormat="1" ht="31.8" customHeight="1" x14ac:dyDescent="0.25">
      <c r="A166" s="66"/>
      <c r="B166" s="64"/>
      <c r="C166" s="7">
        <v>0.47916666666666669</v>
      </c>
      <c r="D166" s="40" t="s">
        <v>385</v>
      </c>
      <c r="E166" s="47"/>
      <c r="F166" s="47"/>
      <c r="G166" s="47">
        <f>525+151</f>
        <v>676</v>
      </c>
      <c r="H166" s="47"/>
      <c r="I166" s="47"/>
      <c r="J166" s="20" t="s">
        <v>386</v>
      </c>
      <c r="K166" s="47"/>
    </row>
    <row r="167" spans="1:11" ht="19.95" customHeight="1" x14ac:dyDescent="0.25">
      <c r="A167" s="66"/>
      <c r="B167" s="64"/>
      <c r="C167" s="7">
        <v>0.50972222222222219</v>
      </c>
      <c r="D167" s="35" t="s">
        <v>382</v>
      </c>
      <c r="E167" s="11">
        <f>2300*2</f>
        <v>4600</v>
      </c>
      <c r="F167" s="11"/>
      <c r="G167" s="11"/>
      <c r="H167" s="11"/>
      <c r="I167" s="11"/>
      <c r="J167" s="20" t="s">
        <v>383</v>
      </c>
      <c r="K167" s="16" t="s">
        <v>377</v>
      </c>
    </row>
    <row r="168" spans="1:11" s="46" customFormat="1" ht="19.95" customHeight="1" x14ac:dyDescent="0.25">
      <c r="A168" s="66"/>
      <c r="B168" s="64"/>
      <c r="C168" s="7">
        <v>0.56388888888888888</v>
      </c>
      <c r="D168" s="16" t="s">
        <v>387</v>
      </c>
      <c r="E168" s="47"/>
      <c r="F168" s="47">
        <f>280*2</f>
        <v>560</v>
      </c>
      <c r="G168" s="47"/>
      <c r="H168" s="47"/>
      <c r="I168" s="47"/>
      <c r="J168" s="20" t="s">
        <v>388</v>
      </c>
      <c r="K168" s="47"/>
    </row>
    <row r="169" spans="1:11" s="46" customFormat="1" ht="19.95" customHeight="1" x14ac:dyDescent="0.25">
      <c r="A169" s="66"/>
      <c r="B169" s="64"/>
      <c r="C169" s="7">
        <v>0.59652777777777777</v>
      </c>
      <c r="D169" s="35" t="s">
        <v>389</v>
      </c>
      <c r="E169" s="47"/>
      <c r="F169" s="47"/>
      <c r="G169" s="47"/>
      <c r="H169" s="47"/>
      <c r="I169" s="47"/>
      <c r="J169" s="10"/>
      <c r="K169" s="47"/>
    </row>
    <row r="170" spans="1:11" s="46" customFormat="1" ht="50.4" customHeight="1" x14ac:dyDescent="0.25">
      <c r="A170" s="66"/>
      <c r="B170" s="64"/>
      <c r="C170" s="7">
        <v>0.64583333333333337</v>
      </c>
      <c r="D170" s="16" t="s">
        <v>390</v>
      </c>
      <c r="E170" s="47"/>
      <c r="F170" s="47">
        <f>230*2+160*2</f>
        <v>780</v>
      </c>
      <c r="G170" s="47"/>
      <c r="H170" s="47"/>
      <c r="I170" s="47"/>
      <c r="J170" s="20" t="s">
        <v>391</v>
      </c>
      <c r="K170" s="47"/>
    </row>
    <row r="171" spans="1:11" s="46" customFormat="1" ht="50.4" customHeight="1" x14ac:dyDescent="0.25">
      <c r="A171" s="66"/>
      <c r="B171" s="64"/>
      <c r="C171" s="7">
        <v>0.70833333333333337</v>
      </c>
      <c r="D171" s="40" t="s">
        <v>392</v>
      </c>
      <c r="E171" s="47"/>
      <c r="F171" s="47"/>
      <c r="G171" s="47">
        <v>1290</v>
      </c>
      <c r="H171" s="47"/>
      <c r="I171" s="47"/>
      <c r="J171" s="20" t="s">
        <v>393</v>
      </c>
      <c r="K171" s="16" t="s">
        <v>363</v>
      </c>
    </row>
    <row r="172" spans="1:11" s="46" customFormat="1" ht="50.4" customHeight="1" x14ac:dyDescent="0.25">
      <c r="A172" s="66"/>
      <c r="B172" s="64"/>
      <c r="C172" s="7">
        <v>0.79166666666666663</v>
      </c>
      <c r="D172" s="16" t="s">
        <v>394</v>
      </c>
      <c r="E172" s="47"/>
      <c r="F172" s="47">
        <f>1550*2</f>
        <v>3100</v>
      </c>
      <c r="G172" s="47"/>
      <c r="H172" s="47"/>
      <c r="I172" s="47"/>
      <c r="J172" s="20" t="s">
        <v>396</v>
      </c>
      <c r="K172" s="16" t="s">
        <v>395</v>
      </c>
    </row>
    <row r="173" spans="1:11" ht="61.8" customHeight="1" x14ac:dyDescent="0.25">
      <c r="A173" s="66"/>
      <c r="B173" s="64"/>
      <c r="C173" s="7">
        <v>0.84027777777777779</v>
      </c>
      <c r="D173" s="17" t="s">
        <v>397</v>
      </c>
      <c r="E173" s="11"/>
      <c r="F173" s="11">
        <f>-500*2</f>
        <v>-1000</v>
      </c>
      <c r="G173" s="11"/>
      <c r="H173" s="11"/>
      <c r="I173" s="11"/>
      <c r="J173" s="20" t="s">
        <v>396</v>
      </c>
      <c r="K173" s="8"/>
    </row>
    <row r="174" spans="1:11" s="46" customFormat="1" x14ac:dyDescent="0.25">
      <c r="A174" s="66"/>
      <c r="B174" s="64"/>
      <c r="C174" s="7">
        <v>0.875</v>
      </c>
      <c r="D174" s="35" t="s">
        <v>398</v>
      </c>
      <c r="E174" s="47"/>
      <c r="F174" s="47"/>
      <c r="G174" s="47"/>
      <c r="H174" s="47"/>
      <c r="I174" s="47"/>
      <c r="J174" s="10"/>
      <c r="K174" s="47"/>
    </row>
    <row r="175" spans="1:11" ht="28.8" x14ac:dyDescent="0.25">
      <c r="A175" s="66"/>
      <c r="B175" s="64"/>
      <c r="C175" s="7">
        <v>0.93055555555555547</v>
      </c>
      <c r="D175" s="34" t="s">
        <v>8</v>
      </c>
      <c r="E175" s="11"/>
      <c r="F175" s="11"/>
      <c r="G175" s="11"/>
      <c r="H175" s="11"/>
      <c r="I175" s="11"/>
      <c r="J175" s="10"/>
      <c r="K175" s="8"/>
    </row>
    <row r="176" spans="1:11" s="46" customFormat="1" ht="43.2" x14ac:dyDescent="0.25">
      <c r="A176" s="66"/>
      <c r="B176" s="64"/>
      <c r="C176" s="7">
        <v>1.0034722222222221</v>
      </c>
      <c r="D176" s="17" t="s">
        <v>399</v>
      </c>
      <c r="E176" s="47"/>
      <c r="F176" s="47"/>
      <c r="G176" s="47"/>
      <c r="H176" s="47"/>
      <c r="I176" s="47"/>
      <c r="J176" s="20" t="s">
        <v>401</v>
      </c>
      <c r="K176" s="47"/>
    </row>
    <row r="177" spans="1:11" ht="28.8" x14ac:dyDescent="0.25">
      <c r="A177" s="66"/>
      <c r="B177" s="65"/>
      <c r="C177" s="7">
        <v>2.0833333333333332E-2</v>
      </c>
      <c r="D177" s="17" t="s">
        <v>402</v>
      </c>
      <c r="E177" s="11"/>
      <c r="F177" s="11"/>
      <c r="G177" s="11"/>
      <c r="H177" s="11"/>
      <c r="I177" s="11"/>
      <c r="J177" s="20" t="s">
        <v>403</v>
      </c>
      <c r="K177" s="8"/>
    </row>
    <row r="178" spans="1:11" x14ac:dyDescent="0.25">
      <c r="A178" s="80" t="s">
        <v>405</v>
      </c>
      <c r="B178" s="81"/>
      <c r="C178" s="81"/>
      <c r="D178" s="81"/>
      <c r="E178" s="82">
        <f>SUM(E3:E177)</f>
        <v>38180</v>
      </c>
      <c r="F178" s="82">
        <f>SUM(F3:F177)</f>
        <v>82172</v>
      </c>
      <c r="G178" s="82">
        <f>SUM(G3:G177)</f>
        <v>61084</v>
      </c>
      <c r="H178" s="82">
        <f>SUM(H3:H177)</f>
        <v>169940</v>
      </c>
      <c r="I178" s="82">
        <f>SUM(I3:I177)</f>
        <v>16621.400000000001</v>
      </c>
      <c r="J178" s="83">
        <f>SUM(E178:I178)</f>
        <v>367997.4</v>
      </c>
      <c r="K178" s="82"/>
    </row>
    <row r="179" spans="1:11" x14ac:dyDescent="0.25">
      <c r="A179" s="84" t="s">
        <v>407</v>
      </c>
      <c r="B179" s="85"/>
      <c r="C179" s="85"/>
      <c r="D179" s="85"/>
      <c r="E179" s="86">
        <f>E178/16</f>
        <v>2386.25</v>
      </c>
      <c r="F179" s="86">
        <f>F178/16</f>
        <v>5135.75</v>
      </c>
      <c r="G179" s="86">
        <f>G178/16</f>
        <v>3817.75</v>
      </c>
      <c r="H179" s="86">
        <f>H178/16</f>
        <v>10621.25</v>
      </c>
      <c r="I179" s="86">
        <f>I178/16</f>
        <v>1038.8375000000001</v>
      </c>
      <c r="J179" s="87">
        <f>SUM(E179:I179)</f>
        <v>22999.837500000001</v>
      </c>
      <c r="K179" s="86"/>
    </row>
    <row r="180" spans="1:11" x14ac:dyDescent="0.25">
      <c r="A180" s="75" t="s">
        <v>408</v>
      </c>
      <c r="B180" s="72"/>
      <c r="C180" s="72"/>
      <c r="D180" s="72"/>
      <c r="E180" s="47"/>
      <c r="F180" s="47"/>
      <c r="G180" s="47">
        <f>G179/11</f>
        <v>347.06818181818181</v>
      </c>
      <c r="H180" s="47">
        <f>H179/10</f>
        <v>1062.125</v>
      </c>
      <c r="I180" s="47"/>
      <c r="J180" s="10">
        <f>J179/11</f>
        <v>2090.8943181818181</v>
      </c>
      <c r="K180" s="47"/>
    </row>
    <row r="185" spans="1:11" x14ac:dyDescent="0.25">
      <c r="C185" s="1"/>
      <c r="E185" s="1"/>
      <c r="F185" s="1"/>
      <c r="G185" s="1"/>
      <c r="H185" s="1"/>
      <c r="I185" s="1"/>
      <c r="J185" s="4"/>
    </row>
  </sheetData>
  <mergeCells count="33">
    <mergeCell ref="A178:D178"/>
    <mergeCell ref="A179:D179"/>
    <mergeCell ref="A180:D180"/>
    <mergeCell ref="A56:A71"/>
    <mergeCell ref="B56:B71"/>
    <mergeCell ref="B26:B42"/>
    <mergeCell ref="A26:A42"/>
    <mergeCell ref="B163:B177"/>
    <mergeCell ref="A163:A177"/>
    <mergeCell ref="B108:B121"/>
    <mergeCell ref="A108:A121"/>
    <mergeCell ref="B141:B157"/>
    <mergeCell ref="A141:A157"/>
    <mergeCell ref="B122:B140"/>
    <mergeCell ref="A122:A140"/>
    <mergeCell ref="B159:B162"/>
    <mergeCell ref="A159:A162"/>
    <mergeCell ref="J1:J2"/>
    <mergeCell ref="K1:K2"/>
    <mergeCell ref="C11:C13"/>
    <mergeCell ref="B91:B107"/>
    <mergeCell ref="A91:A107"/>
    <mergeCell ref="E1:I1"/>
    <mergeCell ref="D1:D2"/>
    <mergeCell ref="C1:C2"/>
    <mergeCell ref="B1:B2"/>
    <mergeCell ref="A1:A2"/>
    <mergeCell ref="B72:B90"/>
    <mergeCell ref="A72:A90"/>
    <mergeCell ref="B4:B25"/>
    <mergeCell ref="A4:A25"/>
    <mergeCell ref="A43:A55"/>
    <mergeCell ref="B43:B55"/>
  </mergeCells>
  <phoneticPr fontId="1" type="noConversion"/>
  <pageMargins left="0.7" right="0.7" top="0.75" bottom="0.75" header="0.3" footer="0.3"/>
  <pageSetup paperSize="9" orientation="landscape" verticalDpi="2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日程表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2017-07-10T02:52:37Z</dcterms:modified>
</cp:coreProperties>
</file>